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AD3F02-8CF9-4F96-B1E4-9213C7C795C9}" xr6:coauthVersionLast="47" xr6:coauthVersionMax="47" xr10:uidLastSave="{00000000-0000-0000-0000-000000000000}"/>
  <bookViews>
    <workbookView xWindow="-120" yWindow="-120" windowWidth="38640" windowHeight="15720" tabRatio="905" activeTab="1"/>
  </bookViews>
  <sheets>
    <sheet name="Lookups" sheetId="1" r:id="rId1"/>
    <sheet name="Monthly Option Markets" sheetId="2" r:id="rId2"/>
    <sheet name="Daily Option Markets" sheetId="3" r:id="rId3"/>
    <sheet name="Monthly Strip Options" sheetId="4" r:id="rId4"/>
    <sheet name="Daily Strip Options" sheetId="5" r:id="rId5"/>
  </sheets>
  <externalReferences>
    <externalReference r:id="rId6"/>
    <externalReference r:id="rId7"/>
  </externalReferences>
  <definedNames>
    <definedName name="Calendar">#REF!+#REF!</definedName>
    <definedName name="DailyVol">#REF!</definedName>
    <definedName name="Gasesc">[1]Inputs!$F$23</definedName>
    <definedName name="OffPeakPrices">#REF!</definedName>
    <definedName name="OffPeakShaping">#REF!</definedName>
    <definedName name="OffPeakYears">#REF!</definedName>
    <definedName name="PCurve">#REF!</definedName>
    <definedName name="PeakCalvol">#REF!</definedName>
    <definedName name="PeakPrices">#REF!</definedName>
    <definedName name="PeakShaping">#REF!</definedName>
    <definedName name="PeakVolatility">#REF!</definedName>
    <definedName name="PeakYears">#REF!</definedName>
    <definedName name="PriceShape">#REF!</definedName>
    <definedName name="_xlnm.Print_Area" localSheetId="1">'Monthly Option Markets'!$A$2:$T$44</definedName>
    <definedName name="_xlnm.Print_Area" localSheetId="3">'Monthly Strip Options'!$C$13:$C$33</definedName>
    <definedName name="Regions">#REF!</definedName>
    <definedName name="RegionsDaily">#REF!</definedName>
    <definedName name="ServerRegion">#REF!</definedName>
    <definedName name="VolShape">#REF!</definedName>
    <definedName name="Volume">#REF!</definedName>
    <definedName name="yearonyear">#REF!</definedName>
    <definedName name="yearonyearregions">#REF!</definedName>
    <definedName name="yearonyearregionsoffer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F4" i="3"/>
  <c r="G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F5" i="3"/>
  <c r="G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F6" i="3"/>
  <c r="G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F7" i="3"/>
  <c r="G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F8" i="3"/>
  <c r="G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F9" i="3"/>
  <c r="G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X9" i="3"/>
  <c r="Y9" i="3"/>
  <c r="Z9" i="3"/>
  <c r="AA9" i="3"/>
  <c r="C10" i="3"/>
  <c r="D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X10" i="3"/>
  <c r="Y10" i="3"/>
  <c r="Z10" i="3"/>
  <c r="AA10" i="3"/>
  <c r="C11" i="3"/>
  <c r="D11" i="3"/>
  <c r="F11" i="3"/>
  <c r="G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X11" i="3"/>
  <c r="Y11" i="3"/>
  <c r="Z11" i="3"/>
  <c r="AA11" i="3"/>
  <c r="C12" i="3"/>
  <c r="D12" i="3"/>
  <c r="F12" i="3"/>
  <c r="G12" i="3"/>
  <c r="H12" i="3"/>
  <c r="I12" i="3"/>
  <c r="J12" i="3"/>
  <c r="K12" i="3"/>
  <c r="L12" i="3"/>
  <c r="M12" i="3"/>
  <c r="O12" i="3"/>
  <c r="P12" i="3"/>
  <c r="Q12" i="3"/>
  <c r="R12" i="3"/>
  <c r="S12" i="3"/>
  <c r="T12" i="3"/>
  <c r="U12" i="3"/>
  <c r="V12" i="3"/>
  <c r="X12" i="3"/>
  <c r="Y12" i="3"/>
  <c r="Z12" i="3"/>
  <c r="AA12" i="3"/>
  <c r="C13" i="3"/>
  <c r="D13" i="3"/>
  <c r="F13" i="3"/>
  <c r="G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X13" i="3"/>
  <c r="Y13" i="3"/>
  <c r="Z13" i="3"/>
  <c r="AA13" i="3"/>
  <c r="C14" i="3"/>
  <c r="D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X14" i="3"/>
  <c r="Y14" i="3"/>
  <c r="Z14" i="3"/>
  <c r="AA14" i="3"/>
  <c r="C15" i="3"/>
  <c r="D15" i="3"/>
  <c r="F15" i="3"/>
  <c r="G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C16" i="3"/>
  <c r="D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X16" i="3"/>
  <c r="Y16" i="3"/>
  <c r="Z16" i="3"/>
  <c r="AA16" i="3"/>
  <c r="C17" i="3"/>
  <c r="D17" i="3"/>
  <c r="F17" i="3"/>
  <c r="G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X17" i="3"/>
  <c r="Y17" i="3"/>
  <c r="Z17" i="3"/>
  <c r="AA17" i="3"/>
  <c r="C18" i="3"/>
  <c r="D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X18" i="3"/>
  <c r="Y18" i="3"/>
  <c r="Z18" i="3"/>
  <c r="AA18" i="3"/>
  <c r="F19" i="3"/>
  <c r="G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F20" i="3"/>
  <c r="G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F21" i="3"/>
  <c r="G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F22" i="3"/>
  <c r="G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3" i="3"/>
  <c r="D23" i="3"/>
  <c r="F23" i="3"/>
  <c r="G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F24" i="3"/>
  <c r="G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F25" i="3"/>
  <c r="G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7" i="3"/>
  <c r="D27" i="3"/>
  <c r="F27" i="3"/>
  <c r="G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8" i="3"/>
  <c r="D28" i="3"/>
  <c r="F28" i="3"/>
  <c r="G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F29" i="3"/>
  <c r="G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C30" i="3"/>
  <c r="D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C31" i="3"/>
  <c r="D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C32" i="3"/>
  <c r="D32" i="3"/>
  <c r="F32" i="3"/>
  <c r="G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33" i="3"/>
  <c r="D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4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5" i="3"/>
  <c r="D35" i="3"/>
  <c r="F35" i="3"/>
  <c r="G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D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C37" i="3"/>
  <c r="D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F38" i="3"/>
  <c r="G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39" i="3"/>
  <c r="D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C40" i="3"/>
  <c r="D40" i="3"/>
  <c r="F40" i="3"/>
  <c r="G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1" i="3"/>
  <c r="D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2" i="3"/>
  <c r="D42" i="3"/>
  <c r="F42" i="3"/>
  <c r="G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3" i="3"/>
  <c r="D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44" i="3"/>
  <c r="D44" i="3"/>
  <c r="F44" i="3"/>
  <c r="G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C45" i="3"/>
  <c r="D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F46" i="3"/>
  <c r="G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C47" i="3"/>
  <c r="D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C48" i="3"/>
  <c r="D48" i="3"/>
  <c r="F48" i="3"/>
  <c r="G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C49" i="3"/>
  <c r="D49" i="3"/>
  <c r="F49" i="3"/>
  <c r="G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C50" i="3"/>
  <c r="D50" i="3"/>
  <c r="F50" i="3"/>
  <c r="G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C51" i="3"/>
  <c r="D51" i="3"/>
  <c r="F51" i="3"/>
  <c r="G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C52" i="3"/>
  <c r="D52" i="3"/>
  <c r="F52" i="3"/>
  <c r="G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C53" i="3"/>
  <c r="D53" i="3"/>
  <c r="F53" i="3"/>
  <c r="G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C54" i="3"/>
  <c r="D54" i="3"/>
  <c r="F54" i="3"/>
  <c r="G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C55" i="3"/>
  <c r="D55" i="3"/>
  <c r="F55" i="3"/>
  <c r="G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C56" i="3"/>
  <c r="D56" i="3"/>
  <c r="F56" i="3"/>
  <c r="G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F57" i="3"/>
  <c r="G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C58" i="3"/>
  <c r="D58" i="3"/>
  <c r="F58" i="3"/>
  <c r="G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C59" i="3"/>
  <c r="D59" i="3"/>
  <c r="F59" i="3"/>
  <c r="G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C60" i="3"/>
  <c r="D60" i="3"/>
  <c r="F60" i="3"/>
  <c r="G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C61" i="3"/>
  <c r="D61" i="3"/>
  <c r="F61" i="3"/>
  <c r="G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C62" i="3"/>
  <c r="D62" i="3"/>
  <c r="F62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C63" i="3"/>
  <c r="D63" i="3"/>
  <c r="F63" i="3"/>
  <c r="G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C64" i="3"/>
  <c r="D64" i="3"/>
  <c r="F64" i="3"/>
  <c r="G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C65" i="3"/>
  <c r="D65" i="3"/>
  <c r="F65" i="3"/>
  <c r="G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F66" i="3"/>
  <c r="G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C67" i="3"/>
  <c r="D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C68" i="3"/>
  <c r="D68" i="3"/>
  <c r="F68" i="3"/>
  <c r="G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C69" i="3"/>
  <c r="D69" i="3"/>
  <c r="F69" i="3"/>
  <c r="G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C70" i="3"/>
  <c r="D70" i="3"/>
  <c r="F70" i="3"/>
  <c r="G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C71" i="3"/>
  <c r="D71" i="3"/>
  <c r="F71" i="3"/>
  <c r="G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C72" i="3"/>
  <c r="D72" i="3"/>
  <c r="F72" i="3"/>
  <c r="G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C73" i="3"/>
  <c r="D73" i="3"/>
  <c r="F73" i="3"/>
  <c r="G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D4" i="5"/>
  <c r="D5" i="5"/>
  <c r="F6" i="5"/>
  <c r="F7" i="5"/>
  <c r="D8" i="5"/>
  <c r="D9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G14" i="5"/>
  <c r="H14" i="5"/>
  <c r="I14" i="5"/>
  <c r="J14" i="5"/>
  <c r="K14" i="5"/>
  <c r="L14" i="5"/>
  <c r="M14" i="5"/>
  <c r="N14" i="5"/>
  <c r="O14" i="5"/>
  <c r="P14" i="5"/>
  <c r="Q14" i="5"/>
  <c r="R14" i="5"/>
  <c r="G15" i="5"/>
  <c r="H15" i="5"/>
  <c r="I15" i="5"/>
  <c r="J15" i="5"/>
  <c r="K15" i="5"/>
  <c r="L15" i="5"/>
  <c r="M15" i="5"/>
  <c r="N15" i="5"/>
  <c r="O15" i="5"/>
  <c r="P15" i="5"/>
  <c r="Q15" i="5"/>
  <c r="R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G80" i="5"/>
  <c r="H80" i="5"/>
  <c r="I80" i="5"/>
  <c r="J80" i="5"/>
  <c r="K80" i="5"/>
  <c r="L80" i="5"/>
  <c r="M80" i="5"/>
  <c r="N80" i="5"/>
  <c r="O80" i="5"/>
  <c r="P80" i="5"/>
  <c r="Q80" i="5"/>
  <c r="R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E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E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E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K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5" i="2"/>
  <c r="D5" i="2"/>
  <c r="F5" i="2"/>
  <c r="G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6" i="2"/>
  <c r="D6" i="2"/>
  <c r="F6" i="2"/>
  <c r="G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F7" i="2"/>
  <c r="G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F8" i="2"/>
  <c r="G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X9" i="2"/>
  <c r="Y9" i="2"/>
  <c r="Z9" i="2"/>
  <c r="AA9" i="2"/>
  <c r="C10" i="2"/>
  <c r="D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X10" i="2"/>
  <c r="Y10" i="2"/>
  <c r="Z10" i="2"/>
  <c r="AA10" i="2"/>
  <c r="C11" i="2"/>
  <c r="D11" i="2"/>
  <c r="F11" i="2"/>
  <c r="G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X11" i="2"/>
  <c r="Y11" i="2"/>
  <c r="Z11" i="2"/>
  <c r="AA11" i="2"/>
  <c r="C12" i="2"/>
  <c r="D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X12" i="2"/>
  <c r="Y12" i="2"/>
  <c r="Z12" i="2"/>
  <c r="AA12" i="2"/>
  <c r="C13" i="2"/>
  <c r="D13" i="2"/>
  <c r="F13" i="2"/>
  <c r="G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X13" i="2"/>
  <c r="Y13" i="2"/>
  <c r="Z13" i="2"/>
  <c r="AA13" i="2"/>
  <c r="C14" i="2"/>
  <c r="D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X14" i="2"/>
  <c r="Y14" i="2"/>
  <c r="Z14" i="2"/>
  <c r="AA14" i="2"/>
  <c r="C15" i="2"/>
  <c r="D15" i="2"/>
  <c r="F15" i="2"/>
  <c r="G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X15" i="2"/>
  <c r="Y15" i="2"/>
  <c r="Z15" i="2"/>
  <c r="AA15" i="2"/>
  <c r="C16" i="2"/>
  <c r="D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X16" i="2"/>
  <c r="Y16" i="2"/>
  <c r="Z16" i="2"/>
  <c r="AA16" i="2"/>
  <c r="C17" i="2"/>
  <c r="D17" i="2"/>
  <c r="F17" i="2"/>
  <c r="G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X17" i="2"/>
  <c r="Y17" i="2"/>
  <c r="Z17" i="2"/>
  <c r="AA17" i="2"/>
  <c r="C18" i="2"/>
  <c r="D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X18" i="2"/>
  <c r="Y18" i="2"/>
  <c r="Z18" i="2"/>
  <c r="AA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Y19" i="2"/>
  <c r="Z19" i="2"/>
  <c r="C20" i="2"/>
  <c r="D20" i="2"/>
  <c r="F20" i="2"/>
  <c r="G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F21" i="2"/>
  <c r="G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F22" i="2"/>
  <c r="G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F23" i="2"/>
  <c r="G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C25" i="2"/>
  <c r="D25" i="2"/>
  <c r="F25" i="2"/>
  <c r="G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C26" i="2"/>
  <c r="D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C27" i="2"/>
  <c r="D27" i="2"/>
  <c r="F27" i="2"/>
  <c r="G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8" i="2"/>
  <c r="D28" i="2"/>
  <c r="F28" i="2"/>
  <c r="G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30" i="2"/>
  <c r="D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C31" i="2"/>
  <c r="D31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C32" i="2"/>
  <c r="D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C33" i="2"/>
  <c r="D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C34" i="2"/>
  <c r="D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C35" i="2"/>
  <c r="D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C36" i="2"/>
  <c r="D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C38" i="2"/>
  <c r="D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C39" i="2"/>
  <c r="D39" i="2"/>
  <c r="F39" i="2"/>
  <c r="G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C40" i="2"/>
  <c r="D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C41" i="2"/>
  <c r="D41" i="2"/>
  <c r="F41" i="2"/>
  <c r="G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C42" i="2"/>
  <c r="D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C43" i="2"/>
  <c r="D43" i="2"/>
  <c r="F43" i="2"/>
  <c r="G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C44" i="2"/>
  <c r="D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C46" i="2"/>
  <c r="D46" i="2"/>
  <c r="F46" i="2"/>
  <c r="G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C47" i="2"/>
  <c r="D47" i="2"/>
  <c r="F47" i="2"/>
  <c r="G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C48" i="2"/>
  <c r="D48" i="2"/>
  <c r="F48" i="2"/>
  <c r="G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C49" i="2"/>
  <c r="D49" i="2"/>
  <c r="F49" i="2"/>
  <c r="G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C51" i="2"/>
  <c r="D51" i="2"/>
  <c r="F51" i="2"/>
  <c r="G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C52" i="2"/>
  <c r="D52" i="2"/>
  <c r="F52" i="2"/>
  <c r="G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C53" i="2"/>
  <c r="D53" i="2"/>
  <c r="F53" i="2"/>
  <c r="G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C54" i="2"/>
  <c r="D54" i="2"/>
  <c r="F54" i="2"/>
  <c r="G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F56" i="2"/>
  <c r="G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G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G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G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G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C61" i="2"/>
  <c r="D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C62" i="2"/>
  <c r="D62" i="2"/>
  <c r="F62" i="2"/>
  <c r="G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C63" i="2"/>
  <c r="D63" i="2"/>
  <c r="F63" i="2"/>
  <c r="G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C64" i="2"/>
  <c r="D64" i="2"/>
  <c r="F64" i="2"/>
  <c r="G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C65" i="2"/>
  <c r="D65" i="2"/>
  <c r="F65" i="2"/>
  <c r="G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C67" i="2"/>
  <c r="D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C68" i="2"/>
  <c r="D68" i="2"/>
  <c r="F68" i="2"/>
  <c r="G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C69" i="2"/>
  <c r="D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C70" i="2"/>
  <c r="D70" i="2"/>
  <c r="F70" i="2"/>
  <c r="G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C71" i="2"/>
  <c r="D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C72" i="2"/>
  <c r="D72" i="2"/>
  <c r="F72" i="2"/>
  <c r="G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C73" i="2"/>
  <c r="D73" i="2"/>
  <c r="F73" i="2"/>
  <c r="G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C75" i="2"/>
  <c r="D75" i="2"/>
  <c r="F75" i="2"/>
  <c r="G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C76" i="2"/>
  <c r="D76" i="2"/>
  <c r="F76" i="2"/>
  <c r="G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C77" i="2"/>
  <c r="D77" i="2"/>
  <c r="F77" i="2"/>
  <c r="G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C78" i="2"/>
  <c r="D78" i="2"/>
  <c r="F78" i="2"/>
  <c r="G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I79" i="2"/>
  <c r="J79" i="2"/>
  <c r="K79" i="2"/>
  <c r="L79" i="2"/>
  <c r="M79" i="2"/>
  <c r="N79" i="2"/>
  <c r="O79" i="2"/>
  <c r="P79" i="2"/>
  <c r="Q79" i="2"/>
  <c r="S79" i="2"/>
  <c r="T79" i="2"/>
  <c r="U79" i="2"/>
  <c r="V79" i="2"/>
  <c r="C80" i="2"/>
  <c r="D80" i="2"/>
  <c r="F80" i="2"/>
  <c r="G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C81" i="2"/>
  <c r="D81" i="2"/>
  <c r="F81" i="2"/>
  <c r="G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2" i="2"/>
  <c r="D82" i="2"/>
  <c r="F82" i="2"/>
  <c r="G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3" i="2"/>
  <c r="D83" i="2"/>
  <c r="F83" i="2"/>
  <c r="G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D85" i="2"/>
  <c r="F85" i="2"/>
  <c r="G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C86" i="2"/>
  <c r="D86" i="2"/>
  <c r="F86" i="2"/>
  <c r="G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C87" i="2"/>
  <c r="D87" i="2"/>
  <c r="F87" i="2"/>
  <c r="G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C88" i="2"/>
  <c r="D88" i="2"/>
  <c r="F88" i="2"/>
  <c r="G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G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C90" i="2"/>
  <c r="D90" i="2"/>
  <c r="F90" i="2"/>
  <c r="G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C91" i="2"/>
  <c r="D91" i="2"/>
  <c r="F91" i="2"/>
  <c r="G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C92" i="2"/>
  <c r="D92" i="2"/>
  <c r="F92" i="2"/>
  <c r="G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C93" i="2"/>
  <c r="D93" i="2"/>
  <c r="F93" i="2"/>
  <c r="G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F94" i="2"/>
  <c r="G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C95" i="2"/>
  <c r="D95" i="2"/>
  <c r="F95" i="2"/>
  <c r="G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C96" i="2"/>
  <c r="D96" i="2"/>
  <c r="F96" i="2"/>
  <c r="G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C97" i="2"/>
  <c r="D97" i="2"/>
  <c r="F97" i="2"/>
  <c r="G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C98" i="2"/>
  <c r="D98" i="2"/>
  <c r="F98" i="2"/>
  <c r="G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D4" i="4"/>
  <c r="D5" i="4"/>
  <c r="F6" i="4"/>
  <c r="F7" i="4"/>
  <c r="D8" i="4"/>
  <c r="D9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G80" i="4"/>
  <c r="H80" i="4"/>
  <c r="I80" i="4"/>
  <c r="J80" i="4"/>
  <c r="K80" i="4"/>
  <c r="L80" i="4"/>
  <c r="M80" i="4"/>
  <c r="N80" i="4"/>
  <c r="O80" i="4"/>
  <c r="P80" i="4"/>
  <c r="Q80" i="4"/>
  <c r="R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E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E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E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</calcChain>
</file>

<file path=xl/comments1.xml><?xml version="1.0" encoding="utf-8"?>
<comments xmlns="http://schemas.openxmlformats.org/spreadsheetml/2006/main">
  <authors>
    <author>Steve Wang</author>
  </authors>
  <commentList>
    <comment ref="G1" authorId="0" shapeId="0">
      <text>
        <r>
          <rPr>
            <b/>
            <sz val="8"/>
            <color indexed="81"/>
            <rFont val="Tahoma"/>
          </rPr>
          <t>Must type yes for strip prices to work</t>
        </r>
      </text>
    </comment>
  </commentList>
</comments>
</file>

<file path=xl/comments2.xml><?xml version="1.0" encoding="utf-8"?>
<comments xmlns="http://schemas.openxmlformats.org/spreadsheetml/2006/main">
  <authors>
    <author>Steve Wang</author>
  </authors>
  <commentList>
    <comment ref="G1" authorId="0" shapeId="0">
      <text>
        <r>
          <rPr>
            <b/>
            <sz val="8"/>
            <color indexed="81"/>
            <rFont val="Tahoma"/>
          </rPr>
          <t>Must type yes for strip prices to work.</t>
        </r>
      </text>
    </comment>
  </commentList>
</comments>
</file>

<file path=xl/sharedStrings.xml><?xml version="1.0" encoding="utf-8"?>
<sst xmlns="http://schemas.openxmlformats.org/spreadsheetml/2006/main" count="174" uniqueCount="71">
  <si>
    <t>Month</t>
  </si>
  <si>
    <t>Term:</t>
  </si>
  <si>
    <t>Months</t>
  </si>
  <si>
    <t>Start Date:</t>
  </si>
  <si>
    <t>End Date:</t>
  </si>
  <si>
    <t>Strike</t>
  </si>
  <si>
    <t>Price</t>
  </si>
  <si>
    <t>Gamma</t>
  </si>
  <si>
    <t>C-Price</t>
  </si>
  <si>
    <t>P-Price</t>
  </si>
  <si>
    <t>Vol</t>
  </si>
  <si>
    <t>C-Delta</t>
  </si>
  <si>
    <t>P-Delta</t>
  </si>
  <si>
    <t>Rate</t>
  </si>
  <si>
    <t>Expiry</t>
  </si>
  <si>
    <t>VEGA</t>
  </si>
  <si>
    <t>Bid Vol</t>
  </si>
  <si>
    <t>Offer Vol</t>
  </si>
  <si>
    <t>Bid</t>
  </si>
  <si>
    <t>Offer</t>
  </si>
  <si>
    <t>Bid/Offer</t>
  </si>
  <si>
    <t>Call</t>
  </si>
  <si>
    <t>Put</t>
  </si>
  <si>
    <t>Days</t>
  </si>
  <si>
    <t>Do you want in the money prices?</t>
  </si>
  <si>
    <t>June</t>
  </si>
  <si>
    <t>July/August</t>
  </si>
  <si>
    <t>Sept</t>
  </si>
  <si>
    <t>October</t>
  </si>
  <si>
    <t>Q4</t>
  </si>
  <si>
    <t>Interest</t>
  </si>
  <si>
    <t>Expiration</t>
  </si>
  <si>
    <t>Peak Days</t>
  </si>
  <si>
    <t>Call Price</t>
  </si>
  <si>
    <t>Put Price</t>
  </si>
  <si>
    <t>Peak</t>
  </si>
  <si>
    <t>Rates</t>
  </si>
  <si>
    <t>Daily</t>
  </si>
  <si>
    <t>Monthly</t>
  </si>
  <si>
    <t>Today</t>
  </si>
  <si>
    <t>Monthly Strip Options</t>
  </si>
  <si>
    <t>Daily Strip Options</t>
  </si>
  <si>
    <t>Date</t>
  </si>
  <si>
    <t>Theta</t>
  </si>
  <si>
    <t>Bid C</t>
  </si>
  <si>
    <t>yes</t>
  </si>
  <si>
    <t>Skew</t>
  </si>
  <si>
    <t>Mar 02</t>
  </si>
  <si>
    <t>Apr 02</t>
  </si>
  <si>
    <t>May 02</t>
  </si>
  <si>
    <t>June 02</t>
  </si>
  <si>
    <t>July/Aug 02</t>
  </si>
  <si>
    <t>Jan/Feb 02</t>
  </si>
  <si>
    <t>Cinergy Monthlies</t>
  </si>
  <si>
    <t>Cinergy Dailies</t>
  </si>
  <si>
    <t xml:space="preserve"> </t>
  </si>
  <si>
    <t>NYMEX</t>
  </si>
  <si>
    <t>BID</t>
  </si>
  <si>
    <t>ASK</t>
  </si>
  <si>
    <t>HR</t>
  </si>
  <si>
    <t>Fg02</t>
  </si>
  <si>
    <t>NQ02</t>
  </si>
  <si>
    <t>GAS</t>
  </si>
  <si>
    <t>Crude</t>
  </si>
  <si>
    <t>Heat</t>
  </si>
  <si>
    <t>Dec</t>
  </si>
  <si>
    <t>HJ</t>
  </si>
  <si>
    <t>May/Jun</t>
  </si>
  <si>
    <t>nq3</t>
  </si>
  <si>
    <t>fg3</t>
  </si>
  <si>
    <t>Sep/q4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</si>
</sst>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* #,##0_);_(* \(#,##0\);_(* &quot;-&quot;??_);_(@_)"/>
    <numFmt numFmtId="172" formatCode="0.0%"/>
    <numFmt numFmtId="174" formatCode="&quot;$&quot;#,##0.00"/>
    <numFmt numFmtId="176" formatCode="mmmm\ d\,\ yyyy"/>
    <numFmt numFmtId="178" formatCode="&quot;$&quot;#,##0.000_);[Red]\(&quot;$&quot;#,##0.000\)"/>
    <numFmt numFmtId="180" formatCode="&quot;$&quot;#,##0.0000_);[Red]\(&quot;$&quot;#,##0.0000\)"/>
    <numFmt numFmtId="187" formatCode="_(* #,##0.0000_);_(* \(#,##0.0000\);_(* &quot;-&quot;??_);_(@_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53"/>
      <name val="Arial"/>
      <family val="2"/>
    </font>
    <font>
      <b/>
      <sz val="10"/>
      <color indexed="18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6"/>
      <color indexed="10"/>
      <name val="Arial"/>
      <family val="2"/>
    </font>
    <font>
      <b/>
      <sz val="16"/>
      <name val="Arial"/>
      <family val="2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2" borderId="1" xfId="0" applyFill="1" applyBorder="1"/>
    <xf numFmtId="0" fontId="5" fillId="2" borderId="0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5" fillId="2" borderId="3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0" fillId="2" borderId="5" xfId="0" applyFill="1" applyBorder="1"/>
    <xf numFmtId="43" fontId="6" fillId="2" borderId="6" xfId="1" quotePrefix="1" applyFont="1" applyFill="1" applyBorder="1"/>
    <xf numFmtId="8" fontId="6" fillId="2" borderId="6" xfId="0" quotePrefix="1" applyNumberFormat="1" applyFont="1" applyFill="1" applyBorder="1"/>
    <xf numFmtId="43" fontId="6" fillId="2" borderId="0" xfId="1" quotePrefix="1" applyFont="1" applyFill="1" applyBorder="1"/>
    <xf numFmtId="8" fontId="6" fillId="2" borderId="0" xfId="0" quotePrefix="1" applyNumberFormat="1" applyFont="1" applyFill="1" applyBorder="1"/>
    <xf numFmtId="43" fontId="6" fillId="2" borderId="3" xfId="1" quotePrefix="1" applyFont="1" applyFill="1" applyBorder="1"/>
    <xf numFmtId="8" fontId="6" fillId="2" borderId="3" xfId="0" quotePrefix="1" applyNumberFormat="1" applyFont="1" applyFill="1" applyBorder="1"/>
    <xf numFmtId="17" fontId="6" fillId="2" borderId="0" xfId="0" applyNumberFormat="1" applyFont="1" applyFill="1" applyBorder="1"/>
    <xf numFmtId="187" fontId="6" fillId="2" borderId="0" xfId="1" quotePrefix="1" applyNumberFormat="1" applyFont="1" applyFill="1" applyBorder="1"/>
    <xf numFmtId="17" fontId="6" fillId="2" borderId="3" xfId="0" applyNumberFormat="1" applyFont="1" applyFill="1" applyBorder="1"/>
    <xf numFmtId="187" fontId="6" fillId="2" borderId="6" xfId="1" quotePrefix="1" applyNumberFormat="1" applyFont="1" applyFill="1" applyBorder="1"/>
    <xf numFmtId="187" fontId="6" fillId="2" borderId="3" xfId="1" quotePrefix="1" applyNumberFormat="1" applyFont="1" applyFill="1" applyBorder="1"/>
    <xf numFmtId="10" fontId="5" fillId="2" borderId="5" xfId="3" applyNumberFormat="1" applyFont="1" applyFill="1" applyBorder="1" applyAlignment="1">
      <alignment horizontal="center"/>
    </xf>
    <xf numFmtId="0" fontId="0" fillId="2" borderId="2" xfId="0" applyNumberFormat="1" applyFill="1" applyBorder="1"/>
    <xf numFmtId="17" fontId="6" fillId="2" borderId="7" xfId="0" applyNumberFormat="1" applyFont="1" applyFill="1" applyBorder="1"/>
    <xf numFmtId="17" fontId="6" fillId="2" borderId="1" xfId="0" applyNumberFormat="1" applyFont="1" applyFill="1" applyBorder="1"/>
    <xf numFmtId="14" fontId="0" fillId="2" borderId="0" xfId="0" applyNumberFormat="1" applyFill="1" applyBorder="1"/>
    <xf numFmtId="14" fontId="0" fillId="2" borderId="3" xfId="0" applyNumberFormat="1" applyFill="1" applyBorder="1"/>
    <xf numFmtId="10" fontId="0" fillId="2" borderId="0" xfId="0" applyNumberFormat="1" applyFill="1" applyBorder="1"/>
    <xf numFmtId="10" fontId="0" fillId="2" borderId="0" xfId="3" applyNumberFormat="1" applyFont="1" applyFill="1" applyBorder="1"/>
    <xf numFmtId="17" fontId="6" fillId="2" borderId="6" xfId="0" applyNumberFormat="1" applyFont="1" applyFill="1" applyBorder="1"/>
    <xf numFmtId="1" fontId="0" fillId="2" borderId="8" xfId="0" applyNumberFormat="1" applyFill="1" applyBorder="1"/>
    <xf numFmtId="1" fontId="0" fillId="2" borderId="2" xfId="0" applyNumberFormat="1" applyFill="1" applyBorder="1"/>
    <xf numFmtId="10" fontId="0" fillId="2" borderId="3" xfId="0" applyNumberFormat="1" applyFill="1" applyBorder="1"/>
    <xf numFmtId="1" fontId="0" fillId="2" borderId="4" xfId="0" applyNumberFormat="1" applyFill="1" applyBorder="1"/>
    <xf numFmtId="10" fontId="5" fillId="2" borderId="1" xfId="3" applyNumberFormat="1" applyFont="1" applyFill="1" applyBorder="1" applyAlignment="1">
      <alignment horizontal="center"/>
    </xf>
    <xf numFmtId="10" fontId="9" fillId="2" borderId="7" xfId="3" applyNumberFormat="1" applyFont="1" applyFill="1" applyBorder="1" applyAlignment="1">
      <alignment horizontal="center"/>
    </xf>
    <xf numFmtId="10" fontId="9" fillId="2" borderId="5" xfId="3" applyNumberFormat="1" applyFont="1" applyFill="1" applyBorder="1" applyAlignment="1">
      <alignment horizontal="center"/>
    </xf>
    <xf numFmtId="10" fontId="9" fillId="2" borderId="8" xfId="3" applyNumberFormat="1" applyFont="1" applyFill="1" applyBorder="1" applyAlignment="1">
      <alignment horizontal="center"/>
    </xf>
    <xf numFmtId="10" fontId="5" fillId="2" borderId="2" xfId="3" applyNumberFormat="1" applyFont="1" applyFill="1" applyBorder="1" applyAlignment="1">
      <alignment horizontal="center"/>
    </xf>
    <xf numFmtId="10" fontId="5" fillId="2" borderId="4" xfId="3" applyNumberFormat="1" applyFont="1" applyFill="1" applyBorder="1" applyAlignment="1">
      <alignment horizontal="center"/>
    </xf>
    <xf numFmtId="10" fontId="9" fillId="2" borderId="2" xfId="3" applyNumberFormat="1" applyFont="1" applyFill="1" applyBorder="1" applyAlignment="1">
      <alignment horizontal="center"/>
    </xf>
    <xf numFmtId="17" fontId="6" fillId="2" borderId="5" xfId="0" applyNumberFormat="1" applyFont="1" applyFill="1" applyBorder="1"/>
    <xf numFmtId="17" fontId="6" fillId="2" borderId="9" xfId="0" applyNumberFormat="1" applyFont="1" applyFill="1" applyBorder="1"/>
    <xf numFmtId="43" fontId="6" fillId="2" borderId="10" xfId="1" quotePrefix="1" applyFont="1" applyFill="1" applyBorder="1"/>
    <xf numFmtId="187" fontId="6" fillId="2" borderId="10" xfId="1" quotePrefix="1" applyNumberFormat="1" applyFont="1" applyFill="1" applyBorder="1"/>
    <xf numFmtId="8" fontId="6" fillId="2" borderId="10" xfId="0" quotePrefix="1" applyNumberFormat="1" applyFont="1" applyFill="1" applyBorder="1"/>
    <xf numFmtId="10" fontId="5" fillId="2" borderId="11" xfId="3" applyNumberFormat="1" applyFont="1" applyFill="1" applyBorder="1" applyAlignment="1">
      <alignment horizontal="center"/>
    </xf>
    <xf numFmtId="17" fontId="6" fillId="2" borderId="12" xfId="0" applyNumberFormat="1" applyFont="1" applyFill="1" applyBorder="1"/>
    <xf numFmtId="43" fontId="6" fillId="2" borderId="13" xfId="1" quotePrefix="1" applyFont="1" applyFill="1" applyBorder="1"/>
    <xf numFmtId="187" fontId="6" fillId="2" borderId="13" xfId="1" quotePrefix="1" applyNumberFormat="1" applyFont="1" applyFill="1" applyBorder="1"/>
    <xf numFmtId="8" fontId="6" fillId="2" borderId="13" xfId="0" quotePrefix="1" applyNumberFormat="1" applyFont="1" applyFill="1" applyBorder="1"/>
    <xf numFmtId="10" fontId="5" fillId="2" borderId="14" xfId="3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174" fontId="0" fillId="0" borderId="0" xfId="0" applyNumberFormat="1"/>
    <xf numFmtId="174" fontId="0" fillId="0" borderId="0" xfId="2" applyNumberFormat="1" applyFont="1"/>
    <xf numFmtId="174" fontId="10" fillId="2" borderId="6" xfId="2" applyNumberFormat="1" applyFont="1" applyFill="1" applyBorder="1" applyProtection="1">
      <protection locked="0"/>
    </xf>
    <xf numFmtId="174" fontId="10" fillId="2" borderId="0" xfId="2" applyNumberFormat="1" applyFont="1" applyFill="1" applyBorder="1" applyProtection="1">
      <protection locked="0"/>
    </xf>
    <xf numFmtId="174" fontId="10" fillId="2" borderId="3" xfId="2" applyNumberFormat="1" applyFont="1" applyFill="1" applyBorder="1" applyProtection="1">
      <protection locked="0"/>
    </xf>
    <xf numFmtId="174" fontId="9" fillId="2" borderId="6" xfId="2" applyNumberFormat="1" applyFont="1" applyFill="1" applyBorder="1"/>
    <xf numFmtId="174" fontId="8" fillId="2" borderId="0" xfId="2" applyNumberFormat="1" applyFont="1" applyFill="1" applyBorder="1"/>
    <xf numFmtId="174" fontId="8" fillId="2" borderId="3" xfId="2" applyNumberFormat="1" applyFont="1" applyFill="1" applyBorder="1"/>
    <xf numFmtId="174" fontId="2" fillId="2" borderId="0" xfId="2" applyNumberFormat="1" applyFont="1" applyFill="1" applyBorder="1" applyProtection="1">
      <protection locked="0"/>
    </xf>
    <xf numFmtId="174" fontId="2" fillId="2" borderId="3" xfId="2" applyNumberFormat="1" applyFont="1" applyFill="1" applyBorder="1" applyProtection="1">
      <protection locked="0"/>
    </xf>
    <xf numFmtId="8" fontId="6" fillId="3" borderId="7" xfId="0" quotePrefix="1" applyNumberFormat="1" applyFont="1" applyFill="1" applyBorder="1"/>
    <xf numFmtId="8" fontId="6" fillId="3" borderId="6" xfId="0" quotePrefix="1" applyNumberFormat="1" applyFont="1" applyFill="1" applyBorder="1"/>
    <xf numFmtId="8" fontId="6" fillId="3" borderId="5" xfId="0" quotePrefix="1" applyNumberFormat="1" applyFont="1" applyFill="1" applyBorder="1"/>
    <xf numFmtId="8" fontId="6" fillId="3" borderId="0" xfId="0" quotePrefix="1" applyNumberFormat="1" applyFont="1" applyFill="1" applyBorder="1"/>
    <xf numFmtId="8" fontId="6" fillId="3" borderId="1" xfId="0" quotePrefix="1" applyNumberFormat="1" applyFont="1" applyFill="1" applyBorder="1"/>
    <xf numFmtId="8" fontId="6" fillId="3" borderId="3" xfId="0" quotePrefix="1" applyNumberFormat="1" applyFont="1" applyFill="1" applyBorder="1"/>
    <xf numFmtId="8" fontId="6" fillId="3" borderId="8" xfId="0" quotePrefix="1" applyNumberFormat="1" applyFont="1" applyFill="1" applyBorder="1"/>
    <xf numFmtId="8" fontId="6" fillId="3" borderId="2" xfId="0" quotePrefix="1" applyNumberFormat="1" applyFont="1" applyFill="1" applyBorder="1"/>
    <xf numFmtId="8" fontId="6" fillId="3" borderId="4" xfId="0" quotePrefix="1" applyNumberFormat="1" applyFont="1" applyFill="1" applyBorder="1"/>
    <xf numFmtId="0" fontId="0" fillId="2" borderId="0" xfId="0" applyFill="1"/>
    <xf numFmtId="14" fontId="0" fillId="2" borderId="0" xfId="0" applyNumberFormat="1" applyFill="1"/>
    <xf numFmtId="174" fontId="0" fillId="2" borderId="0" xfId="0" applyNumberFormat="1" applyFill="1"/>
    <xf numFmtId="8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4" fontId="2" fillId="2" borderId="0" xfId="2" applyNumberFormat="1" applyFont="1" applyFill="1" applyAlignment="1">
      <alignment horizontal="center"/>
    </xf>
    <xf numFmtId="174" fontId="2" fillId="2" borderId="0" xfId="0" applyNumberFormat="1" applyFont="1" applyFill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center"/>
    </xf>
    <xf numFmtId="174" fontId="10" fillId="2" borderId="0" xfId="2" applyNumberFormat="1" applyFont="1" applyFill="1"/>
    <xf numFmtId="174" fontId="10" fillId="2" borderId="10" xfId="2" applyNumberFormat="1" applyFont="1" applyFill="1" applyBorder="1" applyProtection="1">
      <protection locked="0"/>
    </xf>
    <xf numFmtId="8" fontId="6" fillId="3" borderId="9" xfId="0" quotePrefix="1" applyNumberFormat="1" applyFont="1" applyFill="1" applyBorder="1"/>
    <xf numFmtId="8" fontId="6" fillId="3" borderId="14" xfId="0" quotePrefix="1" applyNumberFormat="1" applyFont="1" applyFill="1" applyBorder="1"/>
    <xf numFmtId="174" fontId="8" fillId="2" borderId="13" xfId="2" applyNumberFormat="1" applyFont="1" applyFill="1" applyBorder="1"/>
    <xf numFmtId="174" fontId="2" fillId="2" borderId="13" xfId="2" applyNumberFormat="1" applyFont="1" applyFill="1" applyBorder="1" applyProtection="1">
      <protection locked="0"/>
    </xf>
    <xf numFmtId="8" fontId="6" fillId="3" borderId="12" xfId="0" quotePrefix="1" applyNumberFormat="1" applyFont="1" applyFill="1" applyBorder="1"/>
    <xf numFmtId="8" fontId="6" fillId="3" borderId="11" xfId="0" quotePrefix="1" applyNumberFormat="1" applyFont="1" applyFill="1" applyBorder="1"/>
    <xf numFmtId="174" fontId="9" fillId="2" borderId="0" xfId="2" applyNumberFormat="1" applyFont="1" applyFill="1" applyBorder="1"/>
    <xf numFmtId="174" fontId="8" fillId="2" borderId="10" xfId="2" applyNumberFormat="1" applyFont="1" applyFill="1" applyBorder="1"/>
    <xf numFmtId="17" fontId="6" fillId="2" borderId="10" xfId="0" applyNumberFormat="1" applyFont="1" applyFill="1" applyBorder="1"/>
    <xf numFmtId="17" fontId="6" fillId="2" borderId="13" xfId="0" applyNumberFormat="1" applyFont="1" applyFill="1" applyBorder="1"/>
    <xf numFmtId="8" fontId="6" fillId="3" borderId="10" xfId="0" quotePrefix="1" applyNumberFormat="1" applyFont="1" applyFill="1" applyBorder="1"/>
    <xf numFmtId="17" fontId="2" fillId="2" borderId="0" xfId="0" applyNumberFormat="1" applyFont="1" applyFill="1" applyBorder="1"/>
    <xf numFmtId="39" fontId="6" fillId="2" borderId="7" xfId="0" quotePrefix="1" applyNumberFormat="1" applyFont="1" applyFill="1" applyBorder="1"/>
    <xf numFmtId="39" fontId="6" fillId="2" borderId="5" xfId="0" quotePrefix="1" applyNumberFormat="1" applyFont="1" applyFill="1" applyBorder="1"/>
    <xf numFmtId="39" fontId="6" fillId="2" borderId="1" xfId="0" quotePrefix="1" applyNumberFormat="1" applyFont="1" applyFill="1" applyBorder="1"/>
    <xf numFmtId="39" fontId="6" fillId="2" borderId="12" xfId="0" quotePrefix="1" applyNumberFormat="1" applyFont="1" applyFill="1" applyBorder="1"/>
    <xf numFmtId="39" fontId="6" fillId="2" borderId="9" xfId="0" quotePrefix="1" applyNumberFormat="1" applyFont="1" applyFill="1" applyBorder="1"/>
    <xf numFmtId="8" fontId="6" fillId="3" borderId="13" xfId="0" quotePrefix="1" applyNumberFormat="1" applyFont="1" applyFill="1" applyBorder="1"/>
    <xf numFmtId="43" fontId="6" fillId="2" borderId="15" xfId="1" quotePrefix="1" applyFont="1" applyFill="1" applyBorder="1"/>
    <xf numFmtId="43" fontId="6" fillId="2" borderId="16" xfId="1" quotePrefix="1" applyFont="1" applyFill="1" applyBorder="1"/>
    <xf numFmtId="43" fontId="6" fillId="2" borderId="17" xfId="1" quotePrefix="1" applyFont="1" applyFill="1" applyBorder="1"/>
    <xf numFmtId="43" fontId="6" fillId="2" borderId="18" xfId="1" quotePrefix="1" applyFont="1" applyFill="1" applyBorder="1"/>
    <xf numFmtId="10" fontId="13" fillId="2" borderId="7" xfId="3" applyNumberFormat="1" applyFont="1" applyFill="1" applyBorder="1" applyAlignment="1">
      <alignment horizontal="center"/>
    </xf>
    <xf numFmtId="10" fontId="13" fillId="2" borderId="8" xfId="3" applyNumberFormat="1" applyFont="1" applyFill="1" applyBorder="1" applyAlignment="1">
      <alignment horizontal="center"/>
    </xf>
    <xf numFmtId="174" fontId="13" fillId="2" borderId="6" xfId="2" applyNumberFormat="1" applyFont="1" applyFill="1" applyBorder="1"/>
    <xf numFmtId="17" fontId="2" fillId="2" borderId="0" xfId="0" applyNumberFormat="1" applyFont="1" applyFill="1"/>
    <xf numFmtId="178" fontId="0" fillId="2" borderId="0" xfId="0" applyNumberFormat="1" applyFill="1"/>
    <xf numFmtId="0" fontId="0" fillId="2" borderId="0" xfId="0" applyFill="1" applyBorder="1"/>
    <xf numFmtId="0" fontId="2" fillId="2" borderId="19" xfId="0" applyFont="1" applyFill="1" applyBorder="1"/>
    <xf numFmtId="0" fontId="3" fillId="2" borderId="0" xfId="0" applyFont="1" applyFill="1" applyAlignment="1">
      <alignment horizontal="center"/>
    </xf>
    <xf numFmtId="9" fontId="0" fillId="2" borderId="0" xfId="3" applyFont="1" applyFill="1" applyBorder="1"/>
    <xf numFmtId="8" fontId="2" fillId="2" borderId="8" xfId="0" applyNumberFormat="1" applyFont="1" applyFill="1" applyBorder="1"/>
    <xf numFmtId="8" fontId="2" fillId="2" borderId="4" xfId="0" applyNumberFormat="1" applyFont="1" applyFill="1" applyBorder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4" xfId="0" applyNumberFormat="1" applyFill="1" applyBorder="1"/>
    <xf numFmtId="14" fontId="0" fillId="2" borderId="5" xfId="0" applyNumberFormat="1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2" borderId="3" xfId="0" applyFill="1" applyBorder="1"/>
    <xf numFmtId="164" fontId="0" fillId="2" borderId="0" xfId="0" applyNumberFormat="1" applyFill="1"/>
    <xf numFmtId="164" fontId="0" fillId="2" borderId="5" xfId="0" applyNumberFormat="1" applyFill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43" fontId="8" fillId="4" borderId="0" xfId="0" applyNumberFormat="1" applyFont="1" applyFill="1" applyBorder="1"/>
    <xf numFmtId="44" fontId="2" fillId="4" borderId="2" xfId="2" applyFont="1" applyFill="1" applyBorder="1" applyProtection="1">
      <protection locked="0"/>
    </xf>
    <xf numFmtId="44" fontId="6" fillId="4" borderId="0" xfId="2" applyFont="1" applyFill="1" applyBorder="1"/>
    <xf numFmtId="44" fontId="6" fillId="4" borderId="3" xfId="2" applyFont="1" applyFill="1" applyBorder="1"/>
    <xf numFmtId="44" fontId="2" fillId="4" borderId="4" xfId="2" applyFont="1" applyFill="1" applyBorder="1" applyProtection="1">
      <protection locked="0"/>
    </xf>
    <xf numFmtId="10" fontId="6" fillId="4" borderId="5" xfId="3" applyNumberFormat="1" applyFont="1" applyFill="1" applyBorder="1" applyAlignment="1">
      <alignment horizontal="center"/>
    </xf>
    <xf numFmtId="10" fontId="6" fillId="4" borderId="1" xfId="3" applyNumberFormat="1" applyFont="1" applyFill="1" applyBorder="1" applyAlignment="1">
      <alignment horizontal="center"/>
    </xf>
    <xf numFmtId="17" fontId="2" fillId="2" borderId="3" xfId="0" applyNumberFormat="1" applyFont="1" applyFill="1" applyBorder="1"/>
    <xf numFmtId="178" fontId="6" fillId="3" borderId="0" xfId="0" quotePrefix="1" applyNumberFormat="1" applyFont="1" applyFill="1" applyBorder="1"/>
    <xf numFmtId="0" fontId="0" fillId="2" borderId="19" xfId="0" applyFill="1" applyBorder="1"/>
    <xf numFmtId="44" fontId="7" fillId="2" borderId="21" xfId="2" applyFont="1" applyFill="1" applyBorder="1" applyAlignment="1" applyProtection="1">
      <alignment horizontal="center"/>
      <protection locked="0"/>
    </xf>
    <xf numFmtId="0" fontId="0" fillId="4" borderId="15" xfId="0" applyFill="1" applyBorder="1"/>
    <xf numFmtId="0" fontId="0" fillId="4" borderId="16" xfId="0" applyFill="1" applyBorder="1"/>
    <xf numFmtId="14" fontId="0" fillId="2" borderId="21" xfId="0" applyNumberFormat="1" applyFill="1" applyBorder="1"/>
    <xf numFmtId="0" fontId="4" fillId="2" borderId="19" xfId="0" applyFont="1" applyFill="1" applyBorder="1"/>
    <xf numFmtId="0" fontId="15" fillId="2" borderId="0" xfId="0" applyFont="1" applyFill="1"/>
    <xf numFmtId="43" fontId="6" fillId="2" borderId="0" xfId="1" quotePrefix="1" applyNumberFormat="1" applyFont="1" applyFill="1" applyBorder="1"/>
    <xf numFmtId="166" fontId="0" fillId="2" borderId="5" xfId="1" applyNumberFormat="1" applyFon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0" fillId="2" borderId="0" xfId="1" applyNumberFormat="1" applyFont="1" applyFill="1"/>
    <xf numFmtId="166" fontId="0" fillId="2" borderId="19" xfId="1" applyNumberFormat="1" applyFont="1" applyFill="1" applyBorder="1"/>
    <xf numFmtId="166" fontId="0" fillId="2" borderId="5" xfId="1" applyNumberFormat="1" applyFont="1" applyFill="1" applyBorder="1"/>
    <xf numFmtId="166" fontId="0" fillId="2" borderId="1" xfId="1" applyNumberFormat="1" applyFont="1" applyFill="1" applyBorder="1"/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0" fillId="2" borderId="14" xfId="0" applyNumberFormat="1" applyFill="1" applyBorder="1"/>
    <xf numFmtId="1" fontId="0" fillId="2" borderId="11" xfId="0" applyNumberFormat="1" applyFill="1" applyBorder="1"/>
    <xf numFmtId="0" fontId="4" fillId="4" borderId="19" xfId="0" applyFont="1" applyFill="1" applyBorder="1"/>
    <xf numFmtId="1" fontId="0" fillId="4" borderId="20" xfId="0" applyNumberFormat="1" applyFill="1" applyBorder="1"/>
    <xf numFmtId="0" fontId="0" fillId="4" borderId="21" xfId="0" applyFill="1" applyBorder="1" applyAlignment="1">
      <alignment horizontal="right"/>
    </xf>
    <xf numFmtId="0" fontId="0" fillId="4" borderId="20" xfId="0" applyFill="1" applyBorder="1"/>
    <xf numFmtId="178" fontId="0" fillId="4" borderId="21" xfId="0" applyNumberFormat="1" applyFill="1" applyBorder="1"/>
    <xf numFmtId="164" fontId="16" fillId="2" borderId="19" xfId="0" applyNumberFormat="1" applyFont="1" applyFill="1" applyBorder="1"/>
    <xf numFmtId="14" fontId="17" fillId="2" borderId="21" xfId="0" applyNumberFormat="1" applyFont="1" applyFill="1" applyBorder="1"/>
    <xf numFmtId="10" fontId="9" fillId="2" borderId="0" xfId="3" applyNumberFormat="1" applyFont="1" applyFill="1" applyBorder="1"/>
    <xf numFmtId="0" fontId="9" fillId="2" borderId="0" xfId="0" applyFont="1" applyFill="1" applyBorder="1"/>
    <xf numFmtId="0" fontId="9" fillId="2" borderId="3" xfId="0" applyFont="1" applyFill="1" applyBorder="1"/>
    <xf numFmtId="172" fontId="9" fillId="2" borderId="2" xfId="3" applyNumberFormat="1" applyFont="1" applyFill="1" applyBorder="1"/>
    <xf numFmtId="172" fontId="9" fillId="2" borderId="4" xfId="3" applyNumberFormat="1" applyFont="1" applyFill="1" applyBorder="1"/>
    <xf numFmtId="14" fontId="14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74" fontId="0" fillId="2" borderId="0" xfId="0" applyNumberFormat="1" applyFill="1" applyAlignment="1">
      <alignment horizontal="center"/>
    </xf>
    <xf numFmtId="14" fontId="0" fillId="2" borderId="8" xfId="0" applyNumberFormat="1" applyFill="1" applyBorder="1"/>
    <xf numFmtId="14" fontId="0" fillId="2" borderId="2" xfId="0" applyNumberFormat="1" applyFill="1" applyBorder="1"/>
    <xf numFmtId="14" fontId="0" fillId="2" borderId="4" xfId="0" applyNumberFormat="1" applyFill="1" applyBorder="1"/>
    <xf numFmtId="14" fontId="0" fillId="2" borderId="11" xfId="0" applyNumberFormat="1" applyFill="1" applyBorder="1"/>
    <xf numFmtId="14" fontId="0" fillId="2" borderId="14" xfId="0" applyNumberFormat="1" applyFill="1" applyBorder="1"/>
    <xf numFmtId="7" fontId="0" fillId="2" borderId="0" xfId="2" applyNumberFormat="1" applyFont="1" applyFill="1"/>
    <xf numFmtId="7" fontId="2" fillId="2" borderId="0" xfId="2" applyNumberFormat="1" applyFont="1" applyFill="1" applyAlignment="1">
      <alignment horizontal="center"/>
    </xf>
    <xf numFmtId="7" fontId="0" fillId="2" borderId="8" xfId="2" applyNumberFormat="1" applyFont="1" applyFill="1" applyBorder="1"/>
    <xf numFmtId="7" fontId="0" fillId="2" borderId="2" xfId="2" applyNumberFormat="1" applyFont="1" applyFill="1" applyBorder="1"/>
    <xf numFmtId="7" fontId="0" fillId="2" borderId="4" xfId="2" applyNumberFormat="1" applyFont="1" applyFill="1" applyBorder="1"/>
    <xf numFmtId="7" fontId="0" fillId="2" borderId="11" xfId="2" applyNumberFormat="1" applyFont="1" applyFill="1" applyBorder="1"/>
    <xf numFmtId="7" fontId="0" fillId="2" borderId="14" xfId="2" applyNumberFormat="1" applyFont="1" applyFill="1" applyBorder="1"/>
    <xf numFmtId="10" fontId="0" fillId="2" borderId="15" xfId="0" applyNumberFormat="1" applyFill="1" applyBorder="1"/>
    <xf numFmtId="10" fontId="0" fillId="2" borderId="22" xfId="0" applyNumberFormat="1" applyFill="1" applyBorder="1"/>
    <xf numFmtId="10" fontId="0" fillId="2" borderId="16" xfId="0" applyNumberFormat="1" applyFill="1" applyBorder="1"/>
    <xf numFmtId="10" fontId="0" fillId="2" borderId="18" xfId="0" applyNumberFormat="1" applyFill="1" applyBorder="1"/>
    <xf numFmtId="10" fontId="0" fillId="2" borderId="17" xfId="0" applyNumberFormat="1" applyFill="1" applyBorder="1"/>
    <xf numFmtId="0" fontId="2" fillId="2" borderId="20" xfId="0" applyFont="1" applyFill="1" applyBorder="1"/>
    <xf numFmtId="14" fontId="2" fillId="2" borderId="20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9" fontId="5" fillId="2" borderId="22" xfId="3" applyFont="1" applyFill="1" applyBorder="1" applyAlignment="1">
      <alignment horizontal="center"/>
    </xf>
    <xf numFmtId="9" fontId="5" fillId="2" borderId="16" xfId="3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9" fontId="5" fillId="2" borderId="15" xfId="3" applyFont="1" applyFill="1" applyBorder="1" applyAlignment="1">
      <alignment horizontal="center"/>
    </xf>
    <xf numFmtId="39" fontId="6" fillId="2" borderId="12" xfId="0" applyNumberFormat="1" applyFont="1" applyFill="1" applyBorder="1"/>
    <xf numFmtId="8" fontId="0" fillId="0" borderId="0" xfId="0" applyNumberFormat="1"/>
    <xf numFmtId="38" fontId="0" fillId="0" borderId="0" xfId="0" applyNumberFormat="1"/>
    <xf numFmtId="0" fontId="0" fillId="0" borderId="0" xfId="0" applyBorder="1"/>
    <xf numFmtId="180" fontId="6" fillId="3" borderId="7" xfId="0" quotePrefix="1" applyNumberFormat="1" applyFont="1" applyFill="1" applyBorder="1"/>
    <xf numFmtId="180" fontId="6" fillId="3" borderId="8" xfId="0" quotePrefix="1" applyNumberFormat="1" applyFont="1" applyFill="1" applyBorder="1"/>
    <xf numFmtId="180" fontId="6" fillId="3" borderId="5" xfId="0" quotePrefix="1" applyNumberFormat="1" applyFont="1" applyFill="1" applyBorder="1"/>
    <xf numFmtId="180" fontId="6" fillId="3" borderId="2" xfId="0" quotePrefix="1" applyNumberFormat="1" applyFont="1" applyFill="1" applyBorder="1"/>
    <xf numFmtId="0" fontId="11" fillId="2" borderId="7" xfId="0" applyFont="1" applyFill="1" applyBorder="1" applyAlignment="1">
      <alignment horizontal="center" vertical="center" textRotation="90"/>
    </xf>
    <xf numFmtId="0" fontId="11" fillId="2" borderId="5" xfId="0" applyFont="1" applyFill="1" applyBorder="1" applyAlignment="1">
      <alignment horizontal="center" vertical="center" textRotation="90"/>
    </xf>
    <xf numFmtId="0" fontId="11" fillId="2" borderId="1" xfId="0" applyFont="1" applyFill="1" applyBorder="1" applyAlignment="1">
      <alignment horizontal="center" vertical="center" textRotation="90"/>
    </xf>
    <xf numFmtId="0" fontId="12" fillId="2" borderId="7" xfId="0" applyFont="1" applyFill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/>
    </xf>
    <xf numFmtId="0" fontId="18" fillId="3" borderId="1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0" fillId="0" borderId="5" xfId="0" applyBorder="1" applyAlignment="1"/>
    <xf numFmtId="0" fontId="11" fillId="2" borderId="15" xfId="0" applyFont="1" applyFill="1" applyBorder="1" applyAlignment="1">
      <alignment horizontal="center" vertical="center" textRotation="90"/>
    </xf>
    <xf numFmtId="0" fontId="11" fillId="2" borderId="22" xfId="0" applyFont="1" applyFill="1" applyBorder="1" applyAlignment="1">
      <alignment horizontal="center" vertical="center" textRotation="90"/>
    </xf>
    <xf numFmtId="0" fontId="11" fillId="2" borderId="16" xfId="0" applyFont="1" applyFill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16" fontId="11" fillId="2" borderId="7" xfId="0" quotePrefix="1" applyNumberFormat="1" applyFont="1" applyFill="1" applyBorder="1" applyAlignment="1">
      <alignment horizontal="center" vertical="center" textRotation="90"/>
    </xf>
    <xf numFmtId="0" fontId="11" fillId="2" borderId="7" xfId="0" quotePrefix="1" applyFont="1" applyFill="1" applyBorder="1" applyAlignment="1">
      <alignment horizontal="center" vertical="center" textRotation="90"/>
    </xf>
    <xf numFmtId="0" fontId="0" fillId="0" borderId="1" xfId="0" applyBorder="1" applyAlignment="1"/>
    <xf numFmtId="176" fontId="0" fillId="2" borderId="5" xfId="0" applyNumberFormat="1" applyFill="1" applyBorder="1" applyAlignment="1">
      <alignment horizontal="right"/>
    </xf>
    <xf numFmtId="176" fontId="0" fillId="2" borderId="2" xfId="0" applyNumberFormat="1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6" fontId="0" fillId="2" borderId="4" xfId="0" applyNumberForma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orwards%20and%20Options\Simple%20Cycle%20Model%20-%20J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inergy%20EOL%20Tick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Power Curves"/>
      <sheetName val="Gas Curves"/>
      <sheetName val="Calculations"/>
      <sheetName val="Pricing Inputs"/>
      <sheetName val="Output"/>
      <sheetName val="WIP"/>
    </sheetNames>
    <sheetDataSet>
      <sheetData sheetId="0">
        <row r="23">
          <cell r="F2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L LINKS"/>
    </sheetNames>
    <sheetDataSet>
      <sheetData sheetId="0">
        <row r="4">
          <cell r="B4">
            <v>80.25</v>
          </cell>
          <cell r="C4">
            <v>80.75</v>
          </cell>
        </row>
        <row r="5">
          <cell r="B5">
            <v>72</v>
          </cell>
          <cell r="C5">
            <v>72.5</v>
          </cell>
        </row>
        <row r="15">
          <cell r="B15">
            <v>3.81</v>
          </cell>
          <cell r="C15">
            <v>3.8149999999999999</v>
          </cell>
        </row>
        <row r="16">
          <cell r="B16">
            <v>3.8975</v>
          </cell>
          <cell r="C16">
            <v>3.9049999999999998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265"/>
  <sheetViews>
    <sheetView zoomScale="85" workbookViewId="0">
      <selection activeCell="E36" sqref="E36"/>
    </sheetView>
  </sheetViews>
  <sheetFormatPr defaultRowHeight="12.75" x14ac:dyDescent="0.2"/>
  <cols>
    <col min="1" max="2" width="9.140625" style="70"/>
    <col min="3" max="3" width="10.28515625" style="122" bestFit="1" customWidth="1"/>
    <col min="4" max="4" width="8.140625" style="70" bestFit="1" customWidth="1"/>
    <col min="5" max="5" width="9.140625" style="70"/>
    <col min="6" max="6" width="4" style="70" customWidth="1"/>
    <col min="7" max="7" width="10.28515625" style="70" bestFit="1" customWidth="1"/>
    <col min="8" max="8" width="3.7109375" style="70" customWidth="1"/>
    <col min="9" max="10" width="9.140625" style="70"/>
    <col min="11" max="11" width="16.85546875" style="70" customWidth="1"/>
    <col min="12" max="16384" width="9.140625" style="70"/>
  </cols>
  <sheetData>
    <row r="1" spans="2:11" ht="13.5" thickBot="1" x14ac:dyDescent="0.25"/>
    <row r="2" spans="2:11" ht="21" thickBot="1" x14ac:dyDescent="0.35">
      <c r="C2" s="70"/>
      <c r="J2" s="162" t="s">
        <v>42</v>
      </c>
      <c r="K2" s="163">
        <f ca="1">TODAY()</f>
        <v>37189</v>
      </c>
    </row>
    <row r="3" spans="2:11" ht="13.5" thickBot="1" x14ac:dyDescent="0.25"/>
    <row r="4" spans="2:11" x14ac:dyDescent="0.2">
      <c r="C4" s="152" t="s">
        <v>38</v>
      </c>
      <c r="D4" s="149" t="s">
        <v>35</v>
      </c>
      <c r="E4" s="149" t="s">
        <v>30</v>
      </c>
      <c r="F4" s="149"/>
      <c r="G4" s="149" t="s">
        <v>37</v>
      </c>
      <c r="H4" s="150"/>
    </row>
    <row r="5" spans="2:11" ht="13.5" thickBot="1" x14ac:dyDescent="0.25">
      <c r="C5" s="153" t="s">
        <v>31</v>
      </c>
      <c r="D5" s="154" t="s">
        <v>23</v>
      </c>
      <c r="E5" s="154" t="s">
        <v>36</v>
      </c>
      <c r="F5" s="154"/>
      <c r="G5" s="154" t="s">
        <v>31</v>
      </c>
      <c r="H5" s="151"/>
    </row>
    <row r="6" spans="2:11" x14ac:dyDescent="0.2">
      <c r="B6" s="107">
        <v>37012</v>
      </c>
      <c r="C6" s="123">
        <v>37008</v>
      </c>
      <c r="D6" s="109">
        <v>22</v>
      </c>
      <c r="E6" s="164">
        <v>0.03</v>
      </c>
      <c r="F6" s="165"/>
      <c r="G6" s="22">
        <v>37026</v>
      </c>
      <c r="H6" s="167"/>
    </row>
    <row r="7" spans="2:11" x14ac:dyDescent="0.2">
      <c r="B7" s="107">
        <v>37043</v>
      </c>
      <c r="C7" s="123">
        <v>37041</v>
      </c>
      <c r="D7" s="109">
        <v>21</v>
      </c>
      <c r="E7" s="164">
        <v>3.5000000000000003E-2</v>
      </c>
      <c r="F7" s="165"/>
      <c r="G7" s="22">
        <v>37057</v>
      </c>
      <c r="H7" s="167"/>
    </row>
    <row r="8" spans="2:11" x14ac:dyDescent="0.2">
      <c r="B8" s="107">
        <v>37073</v>
      </c>
      <c r="C8" s="123">
        <v>37070</v>
      </c>
      <c r="D8" s="109">
        <v>21</v>
      </c>
      <c r="E8" s="164">
        <v>3.5000000000000003E-2</v>
      </c>
      <c r="F8" s="165"/>
      <c r="G8" s="22">
        <v>37089</v>
      </c>
      <c r="H8" s="167"/>
    </row>
    <row r="9" spans="2:11" x14ac:dyDescent="0.2">
      <c r="B9" s="107">
        <v>37104</v>
      </c>
      <c r="C9" s="123">
        <v>37102</v>
      </c>
      <c r="D9" s="109">
        <v>23</v>
      </c>
      <c r="E9" s="164">
        <v>3.5000000000000003E-2</v>
      </c>
      <c r="F9" s="165"/>
      <c r="G9" s="22">
        <v>37119</v>
      </c>
      <c r="H9" s="167"/>
    </row>
    <row r="10" spans="2:11" x14ac:dyDescent="0.2">
      <c r="B10" s="107">
        <v>37135</v>
      </c>
      <c r="C10" s="123">
        <v>37133</v>
      </c>
      <c r="D10" s="109">
        <v>19</v>
      </c>
      <c r="E10" s="164">
        <v>3.5000000000000003E-2</v>
      </c>
      <c r="F10" s="165"/>
      <c r="G10" s="22">
        <v>37151</v>
      </c>
      <c r="H10" s="167"/>
    </row>
    <row r="11" spans="2:11" x14ac:dyDescent="0.2">
      <c r="B11" s="107">
        <v>37165</v>
      </c>
      <c r="C11" s="123">
        <v>37161</v>
      </c>
      <c r="D11" s="109">
        <v>23</v>
      </c>
      <c r="E11" s="164">
        <v>3.5000000000000003E-2</v>
      </c>
      <c r="F11" s="165"/>
      <c r="G11" s="22">
        <v>37180</v>
      </c>
      <c r="H11" s="167"/>
    </row>
    <row r="12" spans="2:11" x14ac:dyDescent="0.2">
      <c r="B12" s="107">
        <v>37196</v>
      </c>
      <c r="C12" s="123">
        <v>37194</v>
      </c>
      <c r="D12" s="109">
        <v>21</v>
      </c>
      <c r="E12" s="164">
        <v>3.5000000000000003E-2</v>
      </c>
      <c r="F12" s="165"/>
      <c r="G12" s="22">
        <v>37210</v>
      </c>
      <c r="H12" s="167"/>
    </row>
    <row r="13" spans="2:11" x14ac:dyDescent="0.2">
      <c r="B13" s="107">
        <v>37226</v>
      </c>
      <c r="C13" s="123">
        <v>37224</v>
      </c>
      <c r="D13" s="109">
        <v>20</v>
      </c>
      <c r="E13" s="164">
        <v>3.5000000000000003E-2</v>
      </c>
      <c r="F13" s="165"/>
      <c r="G13" s="22">
        <v>37240</v>
      </c>
      <c r="H13" s="167"/>
    </row>
    <row r="14" spans="2:11" x14ac:dyDescent="0.2">
      <c r="B14" s="107">
        <v>37257</v>
      </c>
      <c r="C14" s="123">
        <v>37253</v>
      </c>
      <c r="D14" s="109">
        <v>22</v>
      </c>
      <c r="E14" s="164">
        <v>3.5000000000000003E-2</v>
      </c>
      <c r="F14" s="165"/>
      <c r="G14" s="22">
        <v>37272</v>
      </c>
      <c r="H14" s="167"/>
    </row>
    <row r="15" spans="2:11" x14ac:dyDescent="0.2">
      <c r="B15" s="107">
        <v>37288</v>
      </c>
      <c r="C15" s="123">
        <v>37286</v>
      </c>
      <c r="D15" s="109">
        <v>20</v>
      </c>
      <c r="E15" s="164">
        <v>3.5000000000000003E-2</v>
      </c>
      <c r="F15" s="165"/>
      <c r="G15" s="22">
        <v>37302</v>
      </c>
      <c r="H15" s="167"/>
    </row>
    <row r="16" spans="2:11" x14ac:dyDescent="0.2">
      <c r="B16" s="107">
        <v>37316</v>
      </c>
      <c r="C16" s="123">
        <v>37314</v>
      </c>
      <c r="D16" s="109">
        <v>21</v>
      </c>
      <c r="E16" s="164">
        <v>3.5000000000000003E-2</v>
      </c>
      <c r="F16" s="165"/>
      <c r="G16" s="22">
        <v>37330</v>
      </c>
      <c r="H16" s="167"/>
    </row>
    <row r="17" spans="2:8" x14ac:dyDescent="0.2">
      <c r="B17" s="107">
        <v>37347</v>
      </c>
      <c r="C17" s="123">
        <v>37343</v>
      </c>
      <c r="D17" s="109">
        <v>22</v>
      </c>
      <c r="E17" s="164">
        <v>3.5000000000000003E-2</v>
      </c>
      <c r="F17" s="165"/>
      <c r="G17" s="22">
        <v>37361</v>
      </c>
      <c r="H17" s="167"/>
    </row>
    <row r="18" spans="2:8" x14ac:dyDescent="0.2">
      <c r="B18" s="107">
        <v>37377</v>
      </c>
      <c r="C18" s="123">
        <v>37375</v>
      </c>
      <c r="D18" s="109">
        <v>22</v>
      </c>
      <c r="E18" s="164">
        <v>3.5000000000000003E-2</v>
      </c>
      <c r="F18" s="165"/>
      <c r="G18" s="22">
        <v>37391</v>
      </c>
      <c r="H18" s="167"/>
    </row>
    <row r="19" spans="2:8" x14ac:dyDescent="0.2">
      <c r="B19" s="107">
        <v>37408</v>
      </c>
      <c r="C19" s="123">
        <f>B19-2</f>
        <v>37406</v>
      </c>
      <c r="D19" s="109">
        <v>20</v>
      </c>
      <c r="E19" s="164">
        <v>3.5000000000000003E-2</v>
      </c>
      <c r="F19" s="165"/>
      <c r="G19" s="22">
        <v>37422</v>
      </c>
      <c r="H19" s="167"/>
    </row>
    <row r="20" spans="2:8" x14ac:dyDescent="0.2">
      <c r="B20" s="107">
        <v>37438</v>
      </c>
      <c r="C20" s="123">
        <f t="shared" ref="C20:C83" si="0">B20-2</f>
        <v>37436</v>
      </c>
      <c r="D20" s="109">
        <v>22</v>
      </c>
      <c r="E20" s="164">
        <v>3.5000000000000003E-2</v>
      </c>
      <c r="F20" s="165"/>
      <c r="G20" s="22">
        <v>37453</v>
      </c>
      <c r="H20" s="167"/>
    </row>
    <row r="21" spans="2:8" x14ac:dyDescent="0.2">
      <c r="B21" s="107">
        <v>37469</v>
      </c>
      <c r="C21" s="123">
        <f t="shared" si="0"/>
        <v>37467</v>
      </c>
      <c r="D21" s="109">
        <v>22</v>
      </c>
      <c r="E21" s="164">
        <v>3.5000000000000003E-2</v>
      </c>
      <c r="F21" s="165"/>
      <c r="G21" s="22">
        <v>37483</v>
      </c>
      <c r="H21" s="167"/>
    </row>
    <row r="22" spans="2:8" x14ac:dyDescent="0.2">
      <c r="B22" s="107">
        <v>37500</v>
      </c>
      <c r="C22" s="123">
        <f t="shared" si="0"/>
        <v>37498</v>
      </c>
      <c r="D22" s="109">
        <v>20</v>
      </c>
      <c r="E22" s="164">
        <v>3.5000000000000003E-2</v>
      </c>
      <c r="F22" s="165"/>
      <c r="G22" s="22">
        <v>37514</v>
      </c>
      <c r="H22" s="167"/>
    </row>
    <row r="23" spans="2:8" x14ac:dyDescent="0.2">
      <c r="B23" s="107">
        <v>37530</v>
      </c>
      <c r="C23" s="123">
        <f t="shared" si="0"/>
        <v>37528</v>
      </c>
      <c r="D23" s="109">
        <v>23</v>
      </c>
      <c r="E23" s="164">
        <v>3.5000000000000003E-2</v>
      </c>
      <c r="F23" s="165"/>
      <c r="G23" s="22">
        <v>37544</v>
      </c>
      <c r="H23" s="167"/>
    </row>
    <row r="24" spans="2:8" x14ac:dyDescent="0.2">
      <c r="B24" s="107">
        <v>37561</v>
      </c>
      <c r="C24" s="123">
        <f t="shared" si="0"/>
        <v>37559</v>
      </c>
      <c r="D24" s="109">
        <v>20</v>
      </c>
      <c r="E24" s="164">
        <v>3.5000000000000003E-2</v>
      </c>
      <c r="F24" s="165"/>
      <c r="G24" s="22">
        <v>37575</v>
      </c>
      <c r="H24" s="167"/>
    </row>
    <row r="25" spans="2:8" x14ac:dyDescent="0.2">
      <c r="B25" s="107">
        <v>37591</v>
      </c>
      <c r="C25" s="123">
        <f t="shared" si="0"/>
        <v>37589</v>
      </c>
      <c r="D25" s="109">
        <v>21</v>
      </c>
      <c r="E25" s="164">
        <v>3.5000000000000003E-2</v>
      </c>
      <c r="F25" s="165"/>
      <c r="G25" s="22">
        <v>37605</v>
      </c>
      <c r="H25" s="167"/>
    </row>
    <row r="26" spans="2:8" x14ac:dyDescent="0.2">
      <c r="B26" s="107">
        <v>37622</v>
      </c>
      <c r="C26" s="123">
        <f t="shared" si="0"/>
        <v>37620</v>
      </c>
      <c r="D26" s="109">
        <v>22</v>
      </c>
      <c r="E26" s="164">
        <v>3.5000000000000003E-2</v>
      </c>
      <c r="F26" s="165"/>
      <c r="G26" s="22">
        <v>37636</v>
      </c>
      <c r="H26" s="167"/>
    </row>
    <row r="27" spans="2:8" x14ac:dyDescent="0.2">
      <c r="B27" s="107">
        <v>37653</v>
      </c>
      <c r="C27" s="123">
        <f t="shared" si="0"/>
        <v>37651</v>
      </c>
      <c r="D27" s="109">
        <v>20</v>
      </c>
      <c r="E27" s="164">
        <v>3.5000000000000003E-2</v>
      </c>
      <c r="F27" s="165"/>
      <c r="G27" s="22">
        <v>37667</v>
      </c>
      <c r="H27" s="167"/>
    </row>
    <row r="28" spans="2:8" x14ac:dyDescent="0.2">
      <c r="B28" s="107">
        <v>37681</v>
      </c>
      <c r="C28" s="123">
        <f t="shared" si="0"/>
        <v>37679</v>
      </c>
      <c r="D28" s="109">
        <v>21</v>
      </c>
      <c r="E28" s="164">
        <v>3.5000000000000003E-2</v>
      </c>
      <c r="F28" s="165"/>
      <c r="G28" s="22">
        <v>37695</v>
      </c>
      <c r="H28" s="167"/>
    </row>
    <row r="29" spans="2:8" x14ac:dyDescent="0.2">
      <c r="B29" s="107">
        <v>37712</v>
      </c>
      <c r="C29" s="123">
        <f t="shared" si="0"/>
        <v>37710</v>
      </c>
      <c r="D29" s="109">
        <v>22</v>
      </c>
      <c r="E29" s="164">
        <v>3.5000000000000003E-2</v>
      </c>
      <c r="F29" s="165"/>
      <c r="G29" s="22">
        <v>37726</v>
      </c>
      <c r="H29" s="167"/>
    </row>
    <row r="30" spans="2:8" x14ac:dyDescent="0.2">
      <c r="B30" s="107">
        <v>37742</v>
      </c>
      <c r="C30" s="123">
        <f t="shared" si="0"/>
        <v>37740</v>
      </c>
      <c r="D30" s="109">
        <v>21</v>
      </c>
      <c r="E30" s="164">
        <v>3.5000000000000003E-2</v>
      </c>
      <c r="F30" s="165"/>
      <c r="G30" s="22">
        <v>37756</v>
      </c>
      <c r="H30" s="167"/>
    </row>
    <row r="31" spans="2:8" x14ac:dyDescent="0.2">
      <c r="B31" s="107">
        <v>37773</v>
      </c>
      <c r="C31" s="123">
        <f t="shared" si="0"/>
        <v>37771</v>
      </c>
      <c r="D31" s="109">
        <v>21</v>
      </c>
      <c r="E31" s="164">
        <v>3.5000000000000003E-2</v>
      </c>
      <c r="F31" s="165"/>
      <c r="G31" s="22">
        <v>37787</v>
      </c>
      <c r="H31" s="167"/>
    </row>
    <row r="32" spans="2:8" x14ac:dyDescent="0.2">
      <c r="B32" s="107">
        <v>37803</v>
      </c>
      <c r="C32" s="123">
        <f t="shared" si="0"/>
        <v>37801</v>
      </c>
      <c r="D32" s="109">
        <v>22</v>
      </c>
      <c r="E32" s="164">
        <v>3.5000000000000003E-2</v>
      </c>
      <c r="F32" s="165"/>
      <c r="G32" s="22">
        <v>37817</v>
      </c>
      <c r="H32" s="167"/>
    </row>
    <row r="33" spans="2:8" x14ac:dyDescent="0.2">
      <c r="B33" s="107">
        <v>37834</v>
      </c>
      <c r="C33" s="123">
        <f t="shared" si="0"/>
        <v>37832</v>
      </c>
      <c r="D33" s="109">
        <v>21</v>
      </c>
      <c r="E33" s="164">
        <v>3.5000000000000003E-2</v>
      </c>
      <c r="F33" s="165"/>
      <c r="G33" s="22">
        <v>37848</v>
      </c>
      <c r="H33" s="167"/>
    </row>
    <row r="34" spans="2:8" x14ac:dyDescent="0.2">
      <c r="B34" s="107">
        <v>37865</v>
      </c>
      <c r="C34" s="123">
        <f t="shared" si="0"/>
        <v>37863</v>
      </c>
      <c r="D34" s="109">
        <v>21</v>
      </c>
      <c r="E34" s="164">
        <v>3.5000000000000003E-2</v>
      </c>
      <c r="F34" s="165"/>
      <c r="G34" s="22">
        <v>37879</v>
      </c>
      <c r="H34" s="167"/>
    </row>
    <row r="35" spans="2:8" x14ac:dyDescent="0.2">
      <c r="B35" s="107">
        <v>37895</v>
      </c>
      <c r="C35" s="123">
        <f t="shared" si="0"/>
        <v>37893</v>
      </c>
      <c r="D35" s="109">
        <v>23</v>
      </c>
      <c r="E35" s="164">
        <v>3.5000000000000003E-2</v>
      </c>
      <c r="F35" s="165"/>
      <c r="G35" s="22">
        <v>37909</v>
      </c>
      <c r="H35" s="167"/>
    </row>
    <row r="36" spans="2:8" x14ac:dyDescent="0.2">
      <c r="B36" s="107">
        <v>37926</v>
      </c>
      <c r="C36" s="123">
        <f t="shared" si="0"/>
        <v>37924</v>
      </c>
      <c r="D36" s="109">
        <v>19</v>
      </c>
      <c r="E36" s="164">
        <v>3.5000000000000003E-2</v>
      </c>
      <c r="F36" s="165"/>
      <c r="G36" s="22">
        <v>37940</v>
      </c>
      <c r="H36" s="167"/>
    </row>
    <row r="37" spans="2:8" x14ac:dyDescent="0.2">
      <c r="B37" s="107">
        <v>37956</v>
      </c>
      <c r="C37" s="123">
        <f t="shared" si="0"/>
        <v>37954</v>
      </c>
      <c r="D37" s="109">
        <v>22</v>
      </c>
      <c r="E37" s="164">
        <v>3.7499999999999999E-2</v>
      </c>
      <c r="F37" s="165"/>
      <c r="G37" s="22">
        <v>37970</v>
      </c>
      <c r="H37" s="167"/>
    </row>
    <row r="38" spans="2:8" x14ac:dyDescent="0.2">
      <c r="B38" s="107">
        <v>37987</v>
      </c>
      <c r="C38" s="123">
        <f t="shared" si="0"/>
        <v>37985</v>
      </c>
      <c r="D38" s="109">
        <v>21</v>
      </c>
      <c r="E38" s="164">
        <v>3.7499999999999999E-2</v>
      </c>
      <c r="F38" s="165"/>
      <c r="G38" s="22">
        <v>38001</v>
      </c>
      <c r="H38" s="167"/>
    </row>
    <row r="39" spans="2:8" x14ac:dyDescent="0.2">
      <c r="B39" s="107">
        <v>38018</v>
      </c>
      <c r="C39" s="123">
        <f t="shared" si="0"/>
        <v>38016</v>
      </c>
      <c r="D39" s="109">
        <v>20</v>
      </c>
      <c r="E39" s="164">
        <v>3.7499999999999999E-2</v>
      </c>
      <c r="F39" s="165"/>
      <c r="G39" s="22">
        <v>38032</v>
      </c>
      <c r="H39" s="167"/>
    </row>
    <row r="40" spans="2:8" x14ac:dyDescent="0.2">
      <c r="B40" s="107">
        <v>38047</v>
      </c>
      <c r="C40" s="123">
        <f t="shared" si="0"/>
        <v>38045</v>
      </c>
      <c r="D40" s="109">
        <v>23</v>
      </c>
      <c r="E40" s="164">
        <v>3.7499999999999999E-2</v>
      </c>
      <c r="F40" s="165"/>
      <c r="G40" s="22">
        <v>38061</v>
      </c>
      <c r="H40" s="167"/>
    </row>
    <row r="41" spans="2:8" x14ac:dyDescent="0.2">
      <c r="B41" s="107">
        <v>38078</v>
      </c>
      <c r="C41" s="123">
        <f t="shared" si="0"/>
        <v>38076</v>
      </c>
      <c r="D41" s="109">
        <v>22</v>
      </c>
      <c r="E41" s="164">
        <v>3.7499999999999999E-2</v>
      </c>
      <c r="F41" s="165"/>
      <c r="G41" s="22">
        <v>38092</v>
      </c>
      <c r="H41" s="167"/>
    </row>
    <row r="42" spans="2:8" x14ac:dyDescent="0.2">
      <c r="B42" s="107">
        <v>38108</v>
      </c>
      <c r="C42" s="123">
        <f t="shared" si="0"/>
        <v>38106</v>
      </c>
      <c r="D42" s="109">
        <v>20</v>
      </c>
      <c r="E42" s="164">
        <v>3.7499999999999999E-2</v>
      </c>
      <c r="F42" s="165"/>
      <c r="G42" s="22">
        <v>38122</v>
      </c>
      <c r="H42" s="167"/>
    </row>
    <row r="43" spans="2:8" x14ac:dyDescent="0.2">
      <c r="B43" s="107">
        <v>38139</v>
      </c>
      <c r="C43" s="123">
        <f t="shared" si="0"/>
        <v>38137</v>
      </c>
      <c r="D43" s="109">
        <v>22</v>
      </c>
      <c r="E43" s="164">
        <v>3.7499999999999999E-2</v>
      </c>
      <c r="F43" s="165"/>
      <c r="G43" s="22">
        <v>38153</v>
      </c>
      <c r="H43" s="167"/>
    </row>
    <row r="44" spans="2:8" x14ac:dyDescent="0.2">
      <c r="B44" s="107">
        <v>38169</v>
      </c>
      <c r="C44" s="123">
        <f t="shared" si="0"/>
        <v>38167</v>
      </c>
      <c r="D44" s="109">
        <v>21</v>
      </c>
      <c r="E44" s="164">
        <v>3.7499999999999999E-2</v>
      </c>
      <c r="F44" s="165"/>
      <c r="G44" s="22">
        <v>38183</v>
      </c>
      <c r="H44" s="167"/>
    </row>
    <row r="45" spans="2:8" x14ac:dyDescent="0.2">
      <c r="B45" s="107">
        <v>38200</v>
      </c>
      <c r="C45" s="123">
        <f t="shared" si="0"/>
        <v>38198</v>
      </c>
      <c r="D45" s="109">
        <v>22</v>
      </c>
      <c r="E45" s="164">
        <v>3.7499999999999999E-2</v>
      </c>
      <c r="F45" s="165"/>
      <c r="G45" s="22">
        <v>38214</v>
      </c>
      <c r="H45" s="167"/>
    </row>
    <row r="46" spans="2:8" x14ac:dyDescent="0.2">
      <c r="B46" s="107">
        <v>38231</v>
      </c>
      <c r="C46" s="123">
        <f t="shared" si="0"/>
        <v>38229</v>
      </c>
      <c r="D46" s="109">
        <v>21</v>
      </c>
      <c r="E46" s="164">
        <v>3.7499999999999999E-2</v>
      </c>
      <c r="F46" s="165"/>
      <c r="G46" s="22">
        <v>38245</v>
      </c>
      <c r="H46" s="167"/>
    </row>
    <row r="47" spans="2:8" x14ac:dyDescent="0.2">
      <c r="B47" s="107">
        <v>38261</v>
      </c>
      <c r="C47" s="123">
        <f t="shared" si="0"/>
        <v>38259</v>
      </c>
      <c r="D47" s="109">
        <v>21</v>
      </c>
      <c r="E47" s="164">
        <v>3.7499999999999999E-2</v>
      </c>
      <c r="F47" s="165"/>
      <c r="G47" s="22">
        <v>38275</v>
      </c>
      <c r="H47" s="167"/>
    </row>
    <row r="48" spans="2:8" x14ac:dyDescent="0.2">
      <c r="B48" s="107">
        <v>38292</v>
      </c>
      <c r="C48" s="123">
        <f t="shared" si="0"/>
        <v>38290</v>
      </c>
      <c r="D48" s="109">
        <v>21</v>
      </c>
      <c r="E48" s="164">
        <v>3.7499999999999999E-2</v>
      </c>
      <c r="F48" s="165"/>
      <c r="G48" s="22">
        <v>38306</v>
      </c>
      <c r="H48" s="167"/>
    </row>
    <row r="49" spans="2:8" x14ac:dyDescent="0.2">
      <c r="B49" s="107">
        <v>38322</v>
      </c>
      <c r="C49" s="123">
        <f t="shared" si="0"/>
        <v>38320</v>
      </c>
      <c r="D49" s="109">
        <v>23</v>
      </c>
      <c r="E49" s="164">
        <v>3.7499999999999999E-2</v>
      </c>
      <c r="F49" s="165"/>
      <c r="G49" s="22">
        <v>38336</v>
      </c>
      <c r="H49" s="167"/>
    </row>
    <row r="50" spans="2:8" x14ac:dyDescent="0.2">
      <c r="B50" s="107">
        <v>38353</v>
      </c>
      <c r="C50" s="123">
        <f t="shared" si="0"/>
        <v>38351</v>
      </c>
      <c r="D50" s="109">
        <v>21</v>
      </c>
      <c r="E50" s="164">
        <v>0.04</v>
      </c>
      <c r="F50" s="165"/>
      <c r="G50" s="22">
        <v>38367</v>
      </c>
      <c r="H50" s="167"/>
    </row>
    <row r="51" spans="2:8" x14ac:dyDescent="0.2">
      <c r="B51" s="107">
        <v>38384</v>
      </c>
      <c r="C51" s="123">
        <f t="shared" si="0"/>
        <v>38382</v>
      </c>
      <c r="D51" s="109">
        <v>20</v>
      </c>
      <c r="E51" s="164">
        <v>0.04</v>
      </c>
      <c r="F51" s="165"/>
      <c r="G51" s="22">
        <v>38398</v>
      </c>
      <c r="H51" s="167"/>
    </row>
    <row r="52" spans="2:8" x14ac:dyDescent="0.2">
      <c r="B52" s="107">
        <v>38412</v>
      </c>
      <c r="C52" s="123">
        <f t="shared" si="0"/>
        <v>38410</v>
      </c>
      <c r="D52" s="109">
        <v>23</v>
      </c>
      <c r="E52" s="164">
        <v>0.04</v>
      </c>
      <c r="F52" s="165"/>
      <c r="G52" s="22">
        <v>38426</v>
      </c>
      <c r="H52" s="167"/>
    </row>
    <row r="53" spans="2:8" x14ac:dyDescent="0.2">
      <c r="B53" s="107">
        <v>38443</v>
      </c>
      <c r="C53" s="123">
        <f t="shared" si="0"/>
        <v>38441</v>
      </c>
      <c r="D53" s="109">
        <v>21</v>
      </c>
      <c r="E53" s="164">
        <v>0.04</v>
      </c>
      <c r="F53" s="165"/>
      <c r="G53" s="22">
        <v>38457</v>
      </c>
      <c r="H53" s="167"/>
    </row>
    <row r="54" spans="2:8" x14ac:dyDescent="0.2">
      <c r="B54" s="107">
        <v>38473</v>
      </c>
      <c r="C54" s="123">
        <f t="shared" si="0"/>
        <v>38471</v>
      </c>
      <c r="D54" s="109">
        <v>21</v>
      </c>
      <c r="E54" s="164">
        <v>0.04</v>
      </c>
      <c r="F54" s="165"/>
      <c r="G54" s="22">
        <v>38487</v>
      </c>
      <c r="H54" s="167"/>
    </row>
    <row r="55" spans="2:8" x14ac:dyDescent="0.2">
      <c r="B55" s="107">
        <v>38504</v>
      </c>
      <c r="C55" s="123">
        <f t="shared" si="0"/>
        <v>38502</v>
      </c>
      <c r="D55" s="109">
        <v>22</v>
      </c>
      <c r="E55" s="164">
        <v>0.04</v>
      </c>
      <c r="F55" s="165"/>
      <c r="G55" s="22">
        <v>38518</v>
      </c>
      <c r="H55" s="167"/>
    </row>
    <row r="56" spans="2:8" x14ac:dyDescent="0.2">
      <c r="B56" s="107">
        <v>38534</v>
      </c>
      <c r="C56" s="123">
        <f t="shared" si="0"/>
        <v>38532</v>
      </c>
      <c r="D56" s="109">
        <v>20</v>
      </c>
      <c r="E56" s="164">
        <v>0.04</v>
      </c>
      <c r="F56" s="165"/>
      <c r="G56" s="22">
        <v>38548</v>
      </c>
      <c r="H56" s="167"/>
    </row>
    <row r="57" spans="2:8" x14ac:dyDescent="0.2">
      <c r="B57" s="107">
        <v>38565</v>
      </c>
      <c r="C57" s="123">
        <f t="shared" si="0"/>
        <v>38563</v>
      </c>
      <c r="D57" s="109">
        <v>23</v>
      </c>
      <c r="E57" s="164">
        <v>0.04</v>
      </c>
      <c r="F57" s="165"/>
      <c r="G57" s="22">
        <v>38579</v>
      </c>
      <c r="H57" s="167"/>
    </row>
    <row r="58" spans="2:8" x14ac:dyDescent="0.2">
      <c r="B58" s="107">
        <v>38596</v>
      </c>
      <c r="C58" s="123">
        <f t="shared" si="0"/>
        <v>38594</v>
      </c>
      <c r="D58" s="109">
        <v>21</v>
      </c>
      <c r="E58" s="164">
        <v>0.04</v>
      </c>
      <c r="F58" s="165"/>
      <c r="G58" s="22">
        <v>38610</v>
      </c>
      <c r="H58" s="167"/>
    </row>
    <row r="59" spans="2:8" x14ac:dyDescent="0.2">
      <c r="B59" s="107">
        <v>38626</v>
      </c>
      <c r="C59" s="123">
        <f t="shared" si="0"/>
        <v>38624</v>
      </c>
      <c r="D59" s="109">
        <v>21</v>
      </c>
      <c r="E59" s="164">
        <v>0.04</v>
      </c>
      <c r="F59" s="165"/>
      <c r="G59" s="22">
        <v>38640</v>
      </c>
      <c r="H59" s="167"/>
    </row>
    <row r="60" spans="2:8" x14ac:dyDescent="0.2">
      <c r="B60" s="107">
        <v>38657</v>
      </c>
      <c r="C60" s="123">
        <f t="shared" si="0"/>
        <v>38655</v>
      </c>
      <c r="D60" s="109">
        <v>21</v>
      </c>
      <c r="E60" s="164">
        <v>0.04</v>
      </c>
      <c r="F60" s="165"/>
      <c r="G60" s="22">
        <v>38671</v>
      </c>
      <c r="H60" s="167"/>
    </row>
    <row r="61" spans="2:8" x14ac:dyDescent="0.2">
      <c r="B61" s="107">
        <v>38687</v>
      </c>
      <c r="C61" s="123">
        <f t="shared" si="0"/>
        <v>38685</v>
      </c>
      <c r="D61" s="109">
        <v>21</v>
      </c>
      <c r="E61" s="164">
        <v>0.04</v>
      </c>
      <c r="F61" s="165"/>
      <c r="G61" s="22">
        <v>38701</v>
      </c>
      <c r="H61" s="167"/>
    </row>
    <row r="62" spans="2:8" x14ac:dyDescent="0.2">
      <c r="B62" s="107">
        <v>38718</v>
      </c>
      <c r="C62" s="123">
        <f t="shared" si="0"/>
        <v>38716</v>
      </c>
      <c r="D62" s="109">
        <v>21</v>
      </c>
      <c r="E62" s="164">
        <v>4.2500000000000003E-2</v>
      </c>
      <c r="F62" s="165"/>
      <c r="G62" s="22">
        <v>38732</v>
      </c>
      <c r="H62" s="167"/>
    </row>
    <row r="63" spans="2:8" x14ac:dyDescent="0.2">
      <c r="B63" s="107">
        <v>38749</v>
      </c>
      <c r="C63" s="123">
        <f t="shared" si="0"/>
        <v>38747</v>
      </c>
      <c r="D63" s="109">
        <v>20</v>
      </c>
      <c r="E63" s="164">
        <v>4.2500000000000003E-2</v>
      </c>
      <c r="F63" s="165"/>
      <c r="G63" s="22">
        <v>38763</v>
      </c>
      <c r="H63" s="167"/>
    </row>
    <row r="64" spans="2:8" x14ac:dyDescent="0.2">
      <c r="B64" s="107">
        <v>38777</v>
      </c>
      <c r="C64" s="123">
        <f t="shared" si="0"/>
        <v>38775</v>
      </c>
      <c r="D64" s="109">
        <v>23</v>
      </c>
      <c r="E64" s="164">
        <v>4.2500000000000003E-2</v>
      </c>
      <c r="F64" s="165"/>
      <c r="G64" s="22">
        <v>38791</v>
      </c>
      <c r="H64" s="167"/>
    </row>
    <row r="65" spans="2:8" x14ac:dyDescent="0.2">
      <c r="B65" s="107">
        <v>38808</v>
      </c>
      <c r="C65" s="123">
        <f t="shared" si="0"/>
        <v>38806</v>
      </c>
      <c r="D65" s="109">
        <v>20</v>
      </c>
      <c r="E65" s="164">
        <v>4.2500000000000003E-2</v>
      </c>
      <c r="F65" s="165"/>
      <c r="G65" s="22">
        <v>38822</v>
      </c>
      <c r="H65" s="167"/>
    </row>
    <row r="66" spans="2:8" x14ac:dyDescent="0.2">
      <c r="B66" s="107">
        <v>38838</v>
      </c>
      <c r="C66" s="123">
        <f t="shared" si="0"/>
        <v>38836</v>
      </c>
      <c r="D66" s="109">
        <v>22</v>
      </c>
      <c r="E66" s="164">
        <v>4.2500000000000003E-2</v>
      </c>
      <c r="F66" s="165"/>
      <c r="G66" s="22">
        <v>38852</v>
      </c>
      <c r="H66" s="167"/>
    </row>
    <row r="67" spans="2:8" x14ac:dyDescent="0.2">
      <c r="B67" s="107">
        <v>38869</v>
      </c>
      <c r="C67" s="123">
        <f t="shared" si="0"/>
        <v>38867</v>
      </c>
      <c r="D67" s="109">
        <v>22</v>
      </c>
      <c r="E67" s="164">
        <v>4.2500000000000003E-2</v>
      </c>
      <c r="F67" s="165"/>
      <c r="G67" s="22">
        <v>38883</v>
      </c>
      <c r="H67" s="167"/>
    </row>
    <row r="68" spans="2:8" x14ac:dyDescent="0.2">
      <c r="B68" s="107">
        <v>38899</v>
      </c>
      <c r="C68" s="123">
        <f t="shared" si="0"/>
        <v>38897</v>
      </c>
      <c r="D68" s="109">
        <v>20</v>
      </c>
      <c r="E68" s="164">
        <v>4.2500000000000003E-2</v>
      </c>
      <c r="F68" s="165"/>
      <c r="G68" s="22">
        <v>38913</v>
      </c>
      <c r="H68" s="167"/>
    </row>
    <row r="69" spans="2:8" x14ac:dyDescent="0.2">
      <c r="B69" s="107">
        <v>38930</v>
      </c>
      <c r="C69" s="123">
        <f t="shared" si="0"/>
        <v>38928</v>
      </c>
      <c r="D69" s="109">
        <v>23</v>
      </c>
      <c r="E69" s="164">
        <v>4.2500000000000003E-2</v>
      </c>
      <c r="F69" s="165"/>
      <c r="G69" s="22">
        <v>38944</v>
      </c>
      <c r="H69" s="167"/>
    </row>
    <row r="70" spans="2:8" x14ac:dyDescent="0.2">
      <c r="B70" s="107">
        <v>38961</v>
      </c>
      <c r="C70" s="123">
        <f t="shared" si="0"/>
        <v>38959</v>
      </c>
      <c r="D70" s="109">
        <v>20</v>
      </c>
      <c r="E70" s="164">
        <v>4.2500000000000003E-2</v>
      </c>
      <c r="F70" s="165"/>
      <c r="G70" s="22">
        <v>38975</v>
      </c>
      <c r="H70" s="167"/>
    </row>
    <row r="71" spans="2:8" x14ac:dyDescent="0.2">
      <c r="B71" s="107">
        <v>38991</v>
      </c>
      <c r="C71" s="123">
        <f t="shared" si="0"/>
        <v>38989</v>
      </c>
      <c r="D71" s="109">
        <v>22</v>
      </c>
      <c r="E71" s="164">
        <v>4.2500000000000003E-2</v>
      </c>
      <c r="F71" s="165"/>
      <c r="G71" s="22">
        <v>39005</v>
      </c>
      <c r="H71" s="167"/>
    </row>
    <row r="72" spans="2:8" x14ac:dyDescent="0.2">
      <c r="B72" s="107">
        <v>39022</v>
      </c>
      <c r="C72" s="123">
        <f t="shared" si="0"/>
        <v>39020</v>
      </c>
      <c r="D72" s="109">
        <v>21</v>
      </c>
      <c r="E72" s="164">
        <v>4.2500000000000003E-2</v>
      </c>
      <c r="F72" s="165"/>
      <c r="G72" s="22">
        <v>39036</v>
      </c>
      <c r="H72" s="167"/>
    </row>
    <row r="73" spans="2:8" x14ac:dyDescent="0.2">
      <c r="B73" s="107">
        <v>39052</v>
      </c>
      <c r="C73" s="123">
        <f t="shared" si="0"/>
        <v>39050</v>
      </c>
      <c r="D73" s="109">
        <v>20</v>
      </c>
      <c r="E73" s="164">
        <v>4.2500000000000003E-2</v>
      </c>
      <c r="F73" s="165"/>
      <c r="G73" s="22">
        <v>39066</v>
      </c>
      <c r="H73" s="167"/>
    </row>
    <row r="74" spans="2:8" x14ac:dyDescent="0.2">
      <c r="B74" s="107">
        <v>39083</v>
      </c>
      <c r="C74" s="123">
        <f t="shared" si="0"/>
        <v>39081</v>
      </c>
      <c r="D74" s="109">
        <v>22</v>
      </c>
      <c r="E74" s="164">
        <v>4.2500000000000003E-2</v>
      </c>
      <c r="F74" s="165"/>
      <c r="G74" s="22">
        <v>39097</v>
      </c>
      <c r="H74" s="167"/>
    </row>
    <row r="75" spans="2:8" x14ac:dyDescent="0.2">
      <c r="B75" s="107">
        <v>39114</v>
      </c>
      <c r="C75" s="123">
        <f t="shared" si="0"/>
        <v>39112</v>
      </c>
      <c r="D75" s="109">
        <v>20</v>
      </c>
      <c r="E75" s="164">
        <v>4.2500000000000003E-2</v>
      </c>
      <c r="F75" s="165"/>
      <c r="G75" s="22">
        <v>39128</v>
      </c>
      <c r="H75" s="167"/>
    </row>
    <row r="76" spans="2:8" x14ac:dyDescent="0.2">
      <c r="B76" s="107">
        <v>39142</v>
      </c>
      <c r="C76" s="123">
        <f t="shared" si="0"/>
        <v>39140</v>
      </c>
      <c r="D76" s="109">
        <v>22</v>
      </c>
      <c r="E76" s="164">
        <v>4.2500000000000003E-2</v>
      </c>
      <c r="F76" s="165"/>
      <c r="G76" s="22">
        <v>39156</v>
      </c>
      <c r="H76" s="167"/>
    </row>
    <row r="77" spans="2:8" x14ac:dyDescent="0.2">
      <c r="B77" s="107">
        <v>39173</v>
      </c>
      <c r="C77" s="123">
        <f t="shared" si="0"/>
        <v>39171</v>
      </c>
      <c r="D77" s="109">
        <v>21</v>
      </c>
      <c r="E77" s="164">
        <v>4.2500000000000003E-2</v>
      </c>
      <c r="F77" s="165"/>
      <c r="G77" s="22">
        <v>39187</v>
      </c>
      <c r="H77" s="167"/>
    </row>
    <row r="78" spans="2:8" x14ac:dyDescent="0.2">
      <c r="B78" s="107">
        <v>39203</v>
      </c>
      <c r="C78" s="123">
        <f t="shared" si="0"/>
        <v>39201</v>
      </c>
      <c r="D78" s="109">
        <v>22</v>
      </c>
      <c r="E78" s="164">
        <v>4.2500000000000003E-2</v>
      </c>
      <c r="F78" s="165"/>
      <c r="G78" s="22">
        <v>39217</v>
      </c>
      <c r="H78" s="167"/>
    </row>
    <row r="79" spans="2:8" x14ac:dyDescent="0.2">
      <c r="B79" s="107">
        <v>39234</v>
      </c>
      <c r="C79" s="123">
        <f t="shared" si="0"/>
        <v>39232</v>
      </c>
      <c r="D79" s="109">
        <v>21</v>
      </c>
      <c r="E79" s="164">
        <v>4.2500000000000003E-2</v>
      </c>
      <c r="F79" s="165"/>
      <c r="G79" s="22">
        <v>39248</v>
      </c>
      <c r="H79" s="167"/>
    </row>
    <row r="80" spans="2:8" x14ac:dyDescent="0.2">
      <c r="B80" s="107">
        <v>39264</v>
      </c>
      <c r="C80" s="123">
        <f t="shared" si="0"/>
        <v>39262</v>
      </c>
      <c r="D80" s="109">
        <v>21</v>
      </c>
      <c r="E80" s="164">
        <v>4.2500000000000003E-2</v>
      </c>
      <c r="F80" s="165"/>
      <c r="G80" s="22">
        <v>39278</v>
      </c>
      <c r="H80" s="167"/>
    </row>
    <row r="81" spans="2:8" x14ac:dyDescent="0.2">
      <c r="B81" s="107">
        <v>39295</v>
      </c>
      <c r="C81" s="123">
        <f t="shared" si="0"/>
        <v>39293</v>
      </c>
      <c r="D81" s="109">
        <v>23</v>
      </c>
      <c r="E81" s="164">
        <v>4.2500000000000003E-2</v>
      </c>
      <c r="F81" s="165"/>
      <c r="G81" s="22">
        <v>39309</v>
      </c>
      <c r="H81" s="167"/>
    </row>
    <row r="82" spans="2:8" x14ac:dyDescent="0.2">
      <c r="B82" s="107">
        <v>39326</v>
      </c>
      <c r="C82" s="123">
        <f t="shared" si="0"/>
        <v>39324</v>
      </c>
      <c r="D82" s="109">
        <v>19</v>
      </c>
      <c r="E82" s="164">
        <v>4.2500000000000003E-2</v>
      </c>
      <c r="F82" s="165"/>
      <c r="G82" s="22">
        <v>39340</v>
      </c>
      <c r="H82" s="167"/>
    </row>
    <row r="83" spans="2:8" x14ac:dyDescent="0.2">
      <c r="B83" s="107">
        <v>39356</v>
      </c>
      <c r="C83" s="123">
        <f t="shared" si="0"/>
        <v>39354</v>
      </c>
      <c r="D83" s="109">
        <v>23</v>
      </c>
      <c r="E83" s="164">
        <v>4.2500000000000003E-2</v>
      </c>
      <c r="F83" s="165"/>
      <c r="G83" s="22">
        <v>39370</v>
      </c>
      <c r="H83" s="167"/>
    </row>
    <row r="84" spans="2:8" x14ac:dyDescent="0.2">
      <c r="B84" s="107">
        <v>39387</v>
      </c>
      <c r="C84" s="123">
        <f t="shared" ref="C84:C147" si="1">B84-2</f>
        <v>39385</v>
      </c>
      <c r="D84" s="109">
        <v>21</v>
      </c>
      <c r="E84" s="164">
        <v>4.2500000000000003E-2</v>
      </c>
      <c r="F84" s="165"/>
      <c r="G84" s="22">
        <v>39401</v>
      </c>
      <c r="H84" s="167"/>
    </row>
    <row r="85" spans="2:8" x14ac:dyDescent="0.2">
      <c r="B85" s="107">
        <v>39417</v>
      </c>
      <c r="C85" s="123">
        <f t="shared" si="1"/>
        <v>39415</v>
      </c>
      <c r="D85" s="109">
        <v>20</v>
      </c>
      <c r="E85" s="164">
        <v>4.2500000000000003E-2</v>
      </c>
      <c r="F85" s="165"/>
      <c r="G85" s="22">
        <v>39431</v>
      </c>
      <c r="H85" s="167"/>
    </row>
    <row r="86" spans="2:8" x14ac:dyDescent="0.2">
      <c r="B86" s="107">
        <v>39448</v>
      </c>
      <c r="C86" s="123">
        <f t="shared" si="1"/>
        <v>39446</v>
      </c>
      <c r="D86" s="109">
        <v>22</v>
      </c>
      <c r="E86" s="164">
        <v>4.4999999999999998E-2</v>
      </c>
      <c r="F86" s="165"/>
      <c r="G86" s="22">
        <v>39462</v>
      </c>
      <c r="H86" s="167"/>
    </row>
    <row r="87" spans="2:8" x14ac:dyDescent="0.2">
      <c r="B87" s="107">
        <v>39479</v>
      </c>
      <c r="C87" s="123">
        <f t="shared" si="1"/>
        <v>39477</v>
      </c>
      <c r="D87" s="109">
        <v>21</v>
      </c>
      <c r="E87" s="164">
        <v>4.4999999999999998E-2</v>
      </c>
      <c r="F87" s="165"/>
      <c r="G87" s="22">
        <v>39493</v>
      </c>
      <c r="H87" s="167"/>
    </row>
    <row r="88" spans="2:8" x14ac:dyDescent="0.2">
      <c r="B88" s="107">
        <v>39508</v>
      </c>
      <c r="C88" s="123">
        <f t="shared" si="1"/>
        <v>39506</v>
      </c>
      <c r="D88" s="109">
        <v>21</v>
      </c>
      <c r="E88" s="164">
        <v>4.4999999999999998E-2</v>
      </c>
      <c r="F88" s="165"/>
      <c r="G88" s="22">
        <v>39522</v>
      </c>
      <c r="H88" s="167"/>
    </row>
    <row r="89" spans="2:8" x14ac:dyDescent="0.2">
      <c r="B89" s="107">
        <v>39539</v>
      </c>
      <c r="C89" s="123">
        <f t="shared" si="1"/>
        <v>39537</v>
      </c>
      <c r="D89" s="109">
        <v>22</v>
      </c>
      <c r="E89" s="164">
        <v>4.4999999999999998E-2</v>
      </c>
      <c r="F89" s="165"/>
      <c r="G89" s="22">
        <v>39553</v>
      </c>
      <c r="H89" s="167"/>
    </row>
    <row r="90" spans="2:8" x14ac:dyDescent="0.2">
      <c r="B90" s="107">
        <v>39569</v>
      </c>
      <c r="C90" s="123">
        <f t="shared" si="1"/>
        <v>39567</v>
      </c>
      <c r="D90" s="109">
        <v>21</v>
      </c>
      <c r="E90" s="164">
        <v>4.4999999999999998E-2</v>
      </c>
      <c r="F90" s="165"/>
      <c r="G90" s="22">
        <v>39583</v>
      </c>
      <c r="H90" s="167"/>
    </row>
    <row r="91" spans="2:8" x14ac:dyDescent="0.2">
      <c r="B91" s="107">
        <v>39600</v>
      </c>
      <c r="C91" s="123">
        <f t="shared" si="1"/>
        <v>39598</v>
      </c>
      <c r="D91" s="109">
        <v>21</v>
      </c>
      <c r="E91" s="164">
        <v>4.4999999999999998E-2</v>
      </c>
      <c r="F91" s="165"/>
      <c r="G91" s="22">
        <v>39614</v>
      </c>
      <c r="H91" s="167"/>
    </row>
    <row r="92" spans="2:8" x14ac:dyDescent="0.2">
      <c r="B92" s="107">
        <v>39630</v>
      </c>
      <c r="C92" s="123">
        <f t="shared" si="1"/>
        <v>39628</v>
      </c>
      <c r="D92" s="109">
        <v>22</v>
      </c>
      <c r="E92" s="164">
        <v>4.4999999999999998E-2</v>
      </c>
      <c r="F92" s="165"/>
      <c r="G92" s="22">
        <v>39644</v>
      </c>
      <c r="H92" s="167"/>
    </row>
    <row r="93" spans="2:8" x14ac:dyDescent="0.2">
      <c r="B93" s="107">
        <v>39661</v>
      </c>
      <c r="C93" s="123">
        <f t="shared" si="1"/>
        <v>39659</v>
      </c>
      <c r="D93" s="109">
        <v>21</v>
      </c>
      <c r="E93" s="164">
        <v>4.4999999999999998E-2</v>
      </c>
      <c r="F93" s="165"/>
      <c r="G93" s="22">
        <v>39675</v>
      </c>
      <c r="H93" s="167"/>
    </row>
    <row r="94" spans="2:8" x14ac:dyDescent="0.2">
      <c r="B94" s="107">
        <v>39692</v>
      </c>
      <c r="C94" s="123">
        <f t="shared" si="1"/>
        <v>39690</v>
      </c>
      <c r="D94" s="109">
        <v>21</v>
      </c>
      <c r="E94" s="164">
        <v>4.4999999999999998E-2</v>
      </c>
      <c r="F94" s="165"/>
      <c r="G94" s="22">
        <v>39706</v>
      </c>
      <c r="H94" s="167"/>
    </row>
    <row r="95" spans="2:8" x14ac:dyDescent="0.2">
      <c r="B95" s="107">
        <v>39722</v>
      </c>
      <c r="C95" s="123">
        <f t="shared" si="1"/>
        <v>39720</v>
      </c>
      <c r="D95" s="109">
        <v>23</v>
      </c>
      <c r="E95" s="164">
        <v>4.4999999999999998E-2</v>
      </c>
      <c r="F95" s="165"/>
      <c r="G95" s="22">
        <v>39736</v>
      </c>
      <c r="H95" s="167"/>
    </row>
    <row r="96" spans="2:8" x14ac:dyDescent="0.2">
      <c r="B96" s="107">
        <v>39753</v>
      </c>
      <c r="C96" s="123">
        <f t="shared" si="1"/>
        <v>39751</v>
      </c>
      <c r="D96" s="109">
        <v>19</v>
      </c>
      <c r="E96" s="164">
        <v>4.4999999999999998E-2</v>
      </c>
      <c r="F96" s="165"/>
      <c r="G96" s="22">
        <v>39767</v>
      </c>
      <c r="H96" s="167"/>
    </row>
    <row r="97" spans="2:8" x14ac:dyDescent="0.2">
      <c r="B97" s="107">
        <v>39783</v>
      </c>
      <c r="C97" s="123">
        <f t="shared" si="1"/>
        <v>39781</v>
      </c>
      <c r="D97" s="109">
        <v>22</v>
      </c>
      <c r="E97" s="164">
        <v>4.4999999999999998E-2</v>
      </c>
      <c r="F97" s="165"/>
      <c r="G97" s="22">
        <v>39797</v>
      </c>
      <c r="H97" s="167"/>
    </row>
    <row r="98" spans="2:8" x14ac:dyDescent="0.2">
      <c r="B98" s="107">
        <v>39814</v>
      </c>
      <c r="C98" s="123">
        <f t="shared" si="1"/>
        <v>39812</v>
      </c>
      <c r="D98" s="109">
        <v>21</v>
      </c>
      <c r="E98" s="164">
        <v>4.4999999999999998E-2</v>
      </c>
      <c r="F98" s="165"/>
      <c r="G98" s="22">
        <v>39828</v>
      </c>
      <c r="H98" s="167"/>
    </row>
    <row r="99" spans="2:8" x14ac:dyDescent="0.2">
      <c r="B99" s="107">
        <v>39845</v>
      </c>
      <c r="C99" s="123">
        <f t="shared" si="1"/>
        <v>39843</v>
      </c>
      <c r="D99" s="109">
        <v>20</v>
      </c>
      <c r="E99" s="164">
        <v>4.4999999999999998E-2</v>
      </c>
      <c r="F99" s="165"/>
      <c r="G99" s="22">
        <v>39859</v>
      </c>
      <c r="H99" s="167"/>
    </row>
    <row r="100" spans="2:8" x14ac:dyDescent="0.2">
      <c r="B100" s="107">
        <v>39873</v>
      </c>
      <c r="C100" s="123">
        <f t="shared" si="1"/>
        <v>39871</v>
      </c>
      <c r="D100" s="109">
        <v>22</v>
      </c>
      <c r="E100" s="164">
        <v>4.4999999999999998E-2</v>
      </c>
      <c r="F100" s="165"/>
      <c r="G100" s="22">
        <v>39887</v>
      </c>
      <c r="H100" s="167"/>
    </row>
    <row r="101" spans="2:8" x14ac:dyDescent="0.2">
      <c r="B101" s="107">
        <v>39904</v>
      </c>
      <c r="C101" s="123">
        <f t="shared" si="1"/>
        <v>39902</v>
      </c>
      <c r="D101" s="109">
        <v>22</v>
      </c>
      <c r="E101" s="164">
        <v>4.4999999999999998E-2</v>
      </c>
      <c r="F101" s="165"/>
      <c r="G101" s="22">
        <v>39918</v>
      </c>
      <c r="H101" s="167"/>
    </row>
    <row r="102" spans="2:8" x14ac:dyDescent="0.2">
      <c r="B102" s="107">
        <v>39934</v>
      </c>
      <c r="C102" s="123">
        <f t="shared" si="1"/>
        <v>39932</v>
      </c>
      <c r="D102" s="109">
        <v>20</v>
      </c>
      <c r="E102" s="164">
        <v>4.4999999999999998E-2</v>
      </c>
      <c r="F102" s="165"/>
      <c r="G102" s="22">
        <v>39948</v>
      </c>
      <c r="H102" s="167"/>
    </row>
    <row r="103" spans="2:8" x14ac:dyDescent="0.2">
      <c r="B103" s="107">
        <v>39965</v>
      </c>
      <c r="C103" s="123">
        <f t="shared" si="1"/>
        <v>39963</v>
      </c>
      <c r="D103" s="109">
        <v>22</v>
      </c>
      <c r="E103" s="164">
        <v>4.4999999999999998E-2</v>
      </c>
      <c r="F103" s="165"/>
      <c r="G103" s="22">
        <v>39979</v>
      </c>
      <c r="H103" s="167"/>
    </row>
    <row r="104" spans="2:8" x14ac:dyDescent="0.2">
      <c r="B104" s="107">
        <v>39995</v>
      </c>
      <c r="C104" s="123">
        <f t="shared" si="1"/>
        <v>39993</v>
      </c>
      <c r="D104" s="109">
        <v>23</v>
      </c>
      <c r="E104" s="164">
        <v>4.4999999999999998E-2</v>
      </c>
      <c r="F104" s="165"/>
      <c r="G104" s="22">
        <v>40009</v>
      </c>
      <c r="H104" s="167"/>
    </row>
    <row r="105" spans="2:8" x14ac:dyDescent="0.2">
      <c r="B105" s="107">
        <v>40026</v>
      </c>
      <c r="C105" s="123">
        <f t="shared" si="1"/>
        <v>40024</v>
      </c>
      <c r="D105" s="109">
        <v>21</v>
      </c>
      <c r="E105" s="164">
        <v>4.4999999999999998E-2</v>
      </c>
      <c r="F105" s="165"/>
      <c r="G105" s="22">
        <v>40040</v>
      </c>
      <c r="H105" s="167"/>
    </row>
    <row r="106" spans="2:8" x14ac:dyDescent="0.2">
      <c r="B106" s="107">
        <v>40057</v>
      </c>
      <c r="C106" s="123">
        <f t="shared" si="1"/>
        <v>40055</v>
      </c>
      <c r="D106" s="109">
        <v>21</v>
      </c>
      <c r="E106" s="164">
        <v>4.4999999999999998E-2</v>
      </c>
      <c r="F106" s="165"/>
      <c r="G106" s="22">
        <v>40071</v>
      </c>
      <c r="H106" s="167"/>
    </row>
    <row r="107" spans="2:8" x14ac:dyDescent="0.2">
      <c r="B107" s="107">
        <v>40087</v>
      </c>
      <c r="C107" s="123">
        <f t="shared" si="1"/>
        <v>40085</v>
      </c>
      <c r="D107" s="109">
        <v>22</v>
      </c>
      <c r="E107" s="164">
        <v>4.4999999999999998E-2</v>
      </c>
      <c r="F107" s="165"/>
      <c r="G107" s="22">
        <v>40101</v>
      </c>
      <c r="H107" s="167"/>
    </row>
    <row r="108" spans="2:8" x14ac:dyDescent="0.2">
      <c r="B108" s="107">
        <v>40118</v>
      </c>
      <c r="C108" s="123">
        <f t="shared" si="1"/>
        <v>40116</v>
      </c>
      <c r="D108" s="109">
        <v>20</v>
      </c>
      <c r="E108" s="164">
        <v>4.4999999999999998E-2</v>
      </c>
      <c r="F108" s="165"/>
      <c r="G108" s="22">
        <v>40132</v>
      </c>
      <c r="H108" s="167"/>
    </row>
    <row r="109" spans="2:8" x14ac:dyDescent="0.2">
      <c r="B109" s="107">
        <v>40148</v>
      </c>
      <c r="C109" s="123">
        <f t="shared" si="1"/>
        <v>40146</v>
      </c>
      <c r="D109" s="109">
        <v>22</v>
      </c>
      <c r="E109" s="164">
        <v>4.4999999999999998E-2</v>
      </c>
      <c r="F109" s="165"/>
      <c r="G109" s="22">
        <v>40162</v>
      </c>
      <c r="H109" s="167"/>
    </row>
    <row r="110" spans="2:8" x14ac:dyDescent="0.2">
      <c r="B110" s="107">
        <v>40179</v>
      </c>
      <c r="C110" s="123">
        <f t="shared" si="1"/>
        <v>40177</v>
      </c>
      <c r="D110" s="109">
        <v>20</v>
      </c>
      <c r="E110" s="164">
        <v>4.4999999999999998E-2</v>
      </c>
      <c r="F110" s="165"/>
      <c r="G110" s="22">
        <v>40193</v>
      </c>
      <c r="H110" s="167"/>
    </row>
    <row r="111" spans="2:8" x14ac:dyDescent="0.2">
      <c r="B111" s="107">
        <v>40210</v>
      </c>
      <c r="C111" s="123">
        <f t="shared" si="1"/>
        <v>40208</v>
      </c>
      <c r="D111" s="109">
        <v>20</v>
      </c>
      <c r="E111" s="164">
        <v>4.4999999999999998E-2</v>
      </c>
      <c r="F111" s="165"/>
      <c r="G111" s="22">
        <v>40224</v>
      </c>
      <c r="H111" s="167"/>
    </row>
    <row r="112" spans="2:8" x14ac:dyDescent="0.2">
      <c r="B112" s="107">
        <v>40238</v>
      </c>
      <c r="C112" s="123">
        <f t="shared" si="1"/>
        <v>40236</v>
      </c>
      <c r="D112" s="109">
        <v>23</v>
      </c>
      <c r="E112" s="164">
        <v>4.4999999999999998E-2</v>
      </c>
      <c r="F112" s="165"/>
      <c r="G112" s="22">
        <v>40252</v>
      </c>
      <c r="H112" s="167"/>
    </row>
    <row r="113" spans="2:8" x14ac:dyDescent="0.2">
      <c r="B113" s="107">
        <v>40269</v>
      </c>
      <c r="C113" s="123">
        <f t="shared" si="1"/>
        <v>40267</v>
      </c>
      <c r="D113" s="109">
        <v>22</v>
      </c>
      <c r="E113" s="164">
        <v>4.4999999999999998E-2</v>
      </c>
      <c r="F113" s="165"/>
      <c r="G113" s="22">
        <v>40283</v>
      </c>
      <c r="H113" s="167"/>
    </row>
    <row r="114" spans="2:8" x14ac:dyDescent="0.2">
      <c r="B114" s="107">
        <v>40299</v>
      </c>
      <c r="C114" s="123">
        <f t="shared" si="1"/>
        <v>40297</v>
      </c>
      <c r="D114" s="109">
        <v>20</v>
      </c>
      <c r="E114" s="164">
        <v>4.4999999999999998E-2</v>
      </c>
      <c r="F114" s="165"/>
      <c r="G114" s="22">
        <v>40313</v>
      </c>
      <c r="H114" s="167"/>
    </row>
    <row r="115" spans="2:8" x14ac:dyDescent="0.2">
      <c r="B115" s="107">
        <v>40330</v>
      </c>
      <c r="C115" s="123">
        <f t="shared" si="1"/>
        <v>40328</v>
      </c>
      <c r="D115" s="109">
        <v>22</v>
      </c>
      <c r="E115" s="164">
        <v>4.4999999999999998E-2</v>
      </c>
      <c r="F115" s="165"/>
      <c r="G115" s="22">
        <v>40344</v>
      </c>
      <c r="H115" s="167"/>
    </row>
    <row r="116" spans="2:8" x14ac:dyDescent="0.2">
      <c r="B116" s="107">
        <v>40360</v>
      </c>
      <c r="C116" s="123">
        <f t="shared" si="1"/>
        <v>40358</v>
      </c>
      <c r="D116" s="109">
        <v>21</v>
      </c>
      <c r="E116" s="164">
        <v>4.4999999999999998E-2</v>
      </c>
      <c r="F116" s="165"/>
      <c r="G116" s="22">
        <v>40374</v>
      </c>
      <c r="H116" s="167"/>
    </row>
    <row r="117" spans="2:8" x14ac:dyDescent="0.2">
      <c r="B117" s="107">
        <v>40391</v>
      </c>
      <c r="C117" s="123">
        <f t="shared" si="1"/>
        <v>40389</v>
      </c>
      <c r="D117" s="109">
        <v>22</v>
      </c>
      <c r="E117" s="164">
        <v>4.4999999999999998E-2</v>
      </c>
      <c r="F117" s="165"/>
      <c r="G117" s="22">
        <v>40405</v>
      </c>
      <c r="H117" s="167"/>
    </row>
    <row r="118" spans="2:8" x14ac:dyDescent="0.2">
      <c r="B118" s="107">
        <v>40422</v>
      </c>
      <c r="C118" s="123">
        <f t="shared" si="1"/>
        <v>40420</v>
      </c>
      <c r="D118" s="109">
        <v>21</v>
      </c>
      <c r="E118" s="164">
        <v>4.4999999999999998E-2</v>
      </c>
      <c r="F118" s="165"/>
      <c r="G118" s="22">
        <v>40436</v>
      </c>
      <c r="H118" s="167"/>
    </row>
    <row r="119" spans="2:8" x14ac:dyDescent="0.2">
      <c r="B119" s="107">
        <v>40452</v>
      </c>
      <c r="C119" s="123">
        <f t="shared" si="1"/>
        <v>40450</v>
      </c>
      <c r="D119" s="109">
        <v>21</v>
      </c>
      <c r="E119" s="164">
        <v>4.4999999999999998E-2</v>
      </c>
      <c r="F119" s="165"/>
      <c r="G119" s="22">
        <v>40466</v>
      </c>
      <c r="H119" s="167"/>
    </row>
    <row r="120" spans="2:8" x14ac:dyDescent="0.2">
      <c r="B120" s="107">
        <v>40483</v>
      </c>
      <c r="C120" s="123">
        <f t="shared" si="1"/>
        <v>40481</v>
      </c>
      <c r="D120" s="109">
        <v>21</v>
      </c>
      <c r="E120" s="164">
        <v>4.4999999999999998E-2</v>
      </c>
      <c r="F120" s="165"/>
      <c r="G120" s="22">
        <v>40497</v>
      </c>
      <c r="H120" s="167"/>
    </row>
    <row r="121" spans="2:8" x14ac:dyDescent="0.2">
      <c r="B121" s="107">
        <v>40513</v>
      </c>
      <c r="C121" s="123">
        <f t="shared" si="1"/>
        <v>40511</v>
      </c>
      <c r="D121" s="109">
        <v>23</v>
      </c>
      <c r="E121" s="164">
        <v>4.4999999999999998E-2</v>
      </c>
      <c r="F121" s="165"/>
      <c r="G121" s="22">
        <v>40527</v>
      </c>
      <c r="H121" s="167"/>
    </row>
    <row r="122" spans="2:8" x14ac:dyDescent="0.2">
      <c r="B122" s="107">
        <v>40544</v>
      </c>
      <c r="C122" s="123">
        <f t="shared" si="1"/>
        <v>40542</v>
      </c>
      <c r="D122" s="109">
        <v>21</v>
      </c>
      <c r="E122" s="164">
        <v>4.4999999999999998E-2</v>
      </c>
      <c r="F122" s="165"/>
      <c r="G122" s="22">
        <v>40558</v>
      </c>
      <c r="H122" s="167"/>
    </row>
    <row r="123" spans="2:8" x14ac:dyDescent="0.2">
      <c r="B123" s="107">
        <v>40575</v>
      </c>
      <c r="C123" s="123">
        <f t="shared" si="1"/>
        <v>40573</v>
      </c>
      <c r="D123" s="109">
        <v>20</v>
      </c>
      <c r="E123" s="164">
        <v>4.4999999999999998E-2</v>
      </c>
      <c r="F123" s="165"/>
      <c r="G123" s="22">
        <v>40589</v>
      </c>
      <c r="H123" s="167"/>
    </row>
    <row r="124" spans="2:8" x14ac:dyDescent="0.2">
      <c r="B124" s="107">
        <v>40603</v>
      </c>
      <c r="C124" s="123">
        <f t="shared" si="1"/>
        <v>40601</v>
      </c>
      <c r="D124" s="109">
        <v>23</v>
      </c>
      <c r="E124" s="164">
        <v>4.4999999999999998E-2</v>
      </c>
      <c r="F124" s="165"/>
      <c r="G124" s="22">
        <v>40617</v>
      </c>
      <c r="H124" s="167"/>
    </row>
    <row r="125" spans="2:8" x14ac:dyDescent="0.2">
      <c r="B125" s="107">
        <v>40634</v>
      </c>
      <c r="C125" s="123">
        <f t="shared" si="1"/>
        <v>40632</v>
      </c>
      <c r="D125" s="109">
        <v>21</v>
      </c>
      <c r="E125" s="164">
        <v>4.4999999999999998E-2</v>
      </c>
      <c r="F125" s="165"/>
      <c r="G125" s="22">
        <v>40648</v>
      </c>
      <c r="H125" s="167"/>
    </row>
    <row r="126" spans="2:8" x14ac:dyDescent="0.2">
      <c r="B126" s="107">
        <v>40664</v>
      </c>
      <c r="C126" s="123">
        <f t="shared" si="1"/>
        <v>40662</v>
      </c>
      <c r="D126" s="109">
        <v>21</v>
      </c>
      <c r="E126" s="164">
        <v>4.4999999999999998E-2</v>
      </c>
      <c r="F126" s="165"/>
      <c r="G126" s="22">
        <v>40678</v>
      </c>
      <c r="H126" s="167"/>
    </row>
    <row r="127" spans="2:8" x14ac:dyDescent="0.2">
      <c r="B127" s="107">
        <v>40695</v>
      </c>
      <c r="C127" s="123">
        <f t="shared" si="1"/>
        <v>40693</v>
      </c>
      <c r="D127" s="109">
        <v>22</v>
      </c>
      <c r="E127" s="164">
        <v>4.4999999999999998E-2</v>
      </c>
      <c r="F127" s="165"/>
      <c r="G127" s="22">
        <v>40709</v>
      </c>
      <c r="H127" s="167"/>
    </row>
    <row r="128" spans="2:8" x14ac:dyDescent="0.2">
      <c r="B128" s="107">
        <v>40725</v>
      </c>
      <c r="C128" s="123">
        <f t="shared" si="1"/>
        <v>40723</v>
      </c>
      <c r="D128" s="109">
        <v>20</v>
      </c>
      <c r="E128" s="164">
        <v>4.4999999999999998E-2</v>
      </c>
      <c r="F128" s="165"/>
      <c r="G128" s="22">
        <v>40739</v>
      </c>
      <c r="H128" s="167"/>
    </row>
    <row r="129" spans="2:8" x14ac:dyDescent="0.2">
      <c r="B129" s="107">
        <v>40756</v>
      </c>
      <c r="C129" s="123">
        <f t="shared" si="1"/>
        <v>40754</v>
      </c>
      <c r="D129" s="109">
        <v>23</v>
      </c>
      <c r="E129" s="164">
        <v>4.4999999999999998E-2</v>
      </c>
      <c r="F129" s="165"/>
      <c r="G129" s="22">
        <v>40770</v>
      </c>
      <c r="H129" s="167"/>
    </row>
    <row r="130" spans="2:8" x14ac:dyDescent="0.2">
      <c r="B130" s="107">
        <v>40787</v>
      </c>
      <c r="C130" s="123">
        <f t="shared" si="1"/>
        <v>40785</v>
      </c>
      <c r="D130" s="109">
        <v>21</v>
      </c>
      <c r="E130" s="164">
        <v>4.4999999999999998E-2</v>
      </c>
      <c r="F130" s="165"/>
      <c r="G130" s="22">
        <v>40801</v>
      </c>
      <c r="H130" s="167"/>
    </row>
    <row r="131" spans="2:8" x14ac:dyDescent="0.2">
      <c r="B131" s="107">
        <v>40817</v>
      </c>
      <c r="C131" s="123">
        <f t="shared" si="1"/>
        <v>40815</v>
      </c>
      <c r="D131" s="109">
        <v>21</v>
      </c>
      <c r="E131" s="164">
        <v>4.4999999999999998E-2</v>
      </c>
      <c r="F131" s="165"/>
      <c r="G131" s="22">
        <v>40831</v>
      </c>
      <c r="H131" s="167"/>
    </row>
    <row r="132" spans="2:8" x14ac:dyDescent="0.2">
      <c r="B132" s="107">
        <v>40848</v>
      </c>
      <c r="C132" s="123">
        <f t="shared" si="1"/>
        <v>40846</v>
      </c>
      <c r="D132" s="109">
        <v>21</v>
      </c>
      <c r="E132" s="164">
        <v>4.4999999999999998E-2</v>
      </c>
      <c r="F132" s="165"/>
      <c r="G132" s="22">
        <v>40862</v>
      </c>
      <c r="H132" s="167"/>
    </row>
    <row r="133" spans="2:8" x14ac:dyDescent="0.2">
      <c r="B133" s="107">
        <v>40878</v>
      </c>
      <c r="C133" s="123">
        <f t="shared" si="1"/>
        <v>40876</v>
      </c>
      <c r="D133" s="109">
        <v>21</v>
      </c>
      <c r="E133" s="164">
        <v>4.4999999999999998E-2</v>
      </c>
      <c r="F133" s="165"/>
      <c r="G133" s="22">
        <v>40892</v>
      </c>
      <c r="H133" s="167"/>
    </row>
    <row r="134" spans="2:8" x14ac:dyDescent="0.2">
      <c r="B134" s="107">
        <v>40909</v>
      </c>
      <c r="C134" s="123">
        <f t="shared" si="1"/>
        <v>40907</v>
      </c>
      <c r="D134" s="109">
        <v>21</v>
      </c>
      <c r="E134" s="164">
        <v>4.4999999999999998E-2</v>
      </c>
      <c r="F134" s="165"/>
      <c r="G134" s="22">
        <v>40923</v>
      </c>
      <c r="H134" s="167"/>
    </row>
    <row r="135" spans="2:8" x14ac:dyDescent="0.2">
      <c r="B135" s="107">
        <v>40940</v>
      </c>
      <c r="C135" s="123">
        <f t="shared" si="1"/>
        <v>40938</v>
      </c>
      <c r="D135" s="109">
        <v>21</v>
      </c>
      <c r="E135" s="164">
        <v>4.4999999999999998E-2</v>
      </c>
      <c r="F135" s="165"/>
      <c r="G135" s="22">
        <v>40954</v>
      </c>
      <c r="H135" s="167"/>
    </row>
    <row r="136" spans="2:8" x14ac:dyDescent="0.2">
      <c r="B136" s="107">
        <v>40969</v>
      </c>
      <c r="C136" s="123">
        <f t="shared" si="1"/>
        <v>40967</v>
      </c>
      <c r="D136" s="109">
        <v>22</v>
      </c>
      <c r="E136" s="164">
        <v>4.4999999999999998E-2</v>
      </c>
      <c r="F136" s="165"/>
      <c r="G136" s="22">
        <v>40983</v>
      </c>
      <c r="H136" s="167"/>
    </row>
    <row r="137" spans="2:8" x14ac:dyDescent="0.2">
      <c r="B137" s="107">
        <v>41000</v>
      </c>
      <c r="C137" s="123">
        <f t="shared" si="1"/>
        <v>40998</v>
      </c>
      <c r="D137" s="109">
        <v>21</v>
      </c>
      <c r="E137" s="164">
        <v>4.4999999999999998E-2</v>
      </c>
      <c r="F137" s="165"/>
      <c r="G137" s="22">
        <v>41014</v>
      </c>
      <c r="H137" s="167"/>
    </row>
    <row r="138" spans="2:8" x14ac:dyDescent="0.2">
      <c r="B138" s="107">
        <v>41030</v>
      </c>
      <c r="C138" s="123">
        <f t="shared" si="1"/>
        <v>41028</v>
      </c>
      <c r="D138" s="109">
        <v>22</v>
      </c>
      <c r="E138" s="164">
        <v>4.4999999999999998E-2</v>
      </c>
      <c r="F138" s="165"/>
      <c r="G138" s="22">
        <v>41044</v>
      </c>
      <c r="H138" s="167"/>
    </row>
    <row r="139" spans="2:8" x14ac:dyDescent="0.2">
      <c r="B139" s="107">
        <v>41061</v>
      </c>
      <c r="C139" s="123">
        <f t="shared" si="1"/>
        <v>41059</v>
      </c>
      <c r="D139" s="109">
        <v>21</v>
      </c>
      <c r="E139" s="164">
        <v>4.4999999999999998E-2</v>
      </c>
      <c r="F139" s="165"/>
      <c r="G139" s="22">
        <v>41075</v>
      </c>
      <c r="H139" s="167"/>
    </row>
    <row r="140" spans="2:8" x14ac:dyDescent="0.2">
      <c r="B140" s="107">
        <v>41091</v>
      </c>
      <c r="C140" s="123">
        <f t="shared" si="1"/>
        <v>41089</v>
      </c>
      <c r="D140" s="109">
        <v>21</v>
      </c>
      <c r="E140" s="164">
        <v>4.4999999999999998E-2</v>
      </c>
      <c r="F140" s="165"/>
      <c r="G140" s="22">
        <v>41105</v>
      </c>
      <c r="H140" s="167"/>
    </row>
    <row r="141" spans="2:8" x14ac:dyDescent="0.2">
      <c r="B141" s="107">
        <v>41122</v>
      </c>
      <c r="C141" s="123">
        <f t="shared" si="1"/>
        <v>41120</v>
      </c>
      <c r="D141" s="109">
        <v>23</v>
      </c>
      <c r="E141" s="164">
        <v>4.4999999999999998E-2</v>
      </c>
      <c r="F141" s="165"/>
      <c r="G141" s="22">
        <v>41136</v>
      </c>
      <c r="H141" s="167"/>
    </row>
    <row r="142" spans="2:8" x14ac:dyDescent="0.2">
      <c r="B142" s="107">
        <v>41153</v>
      </c>
      <c r="C142" s="123">
        <f t="shared" si="1"/>
        <v>41151</v>
      </c>
      <c r="D142" s="109">
        <v>19</v>
      </c>
      <c r="E142" s="164">
        <v>4.4999999999999998E-2</v>
      </c>
      <c r="F142" s="165"/>
      <c r="G142" s="22">
        <v>41167</v>
      </c>
      <c r="H142" s="167"/>
    </row>
    <row r="143" spans="2:8" x14ac:dyDescent="0.2">
      <c r="B143" s="107">
        <v>41183</v>
      </c>
      <c r="C143" s="123">
        <f t="shared" si="1"/>
        <v>41181</v>
      </c>
      <c r="D143" s="109">
        <v>23</v>
      </c>
      <c r="E143" s="164">
        <v>4.4999999999999998E-2</v>
      </c>
      <c r="F143" s="165"/>
      <c r="G143" s="22">
        <v>41197</v>
      </c>
      <c r="H143" s="167"/>
    </row>
    <row r="144" spans="2:8" x14ac:dyDescent="0.2">
      <c r="B144" s="107">
        <v>41214</v>
      </c>
      <c r="C144" s="123">
        <f t="shared" si="1"/>
        <v>41212</v>
      </c>
      <c r="D144" s="109">
        <v>21</v>
      </c>
      <c r="E144" s="164">
        <v>4.4999999999999998E-2</v>
      </c>
      <c r="F144" s="165"/>
      <c r="G144" s="22">
        <v>41228</v>
      </c>
      <c r="H144" s="167"/>
    </row>
    <row r="145" spans="2:8" x14ac:dyDescent="0.2">
      <c r="B145" s="107">
        <v>41244</v>
      </c>
      <c r="C145" s="123">
        <f t="shared" si="1"/>
        <v>41242</v>
      </c>
      <c r="D145" s="109">
        <v>20</v>
      </c>
      <c r="E145" s="164">
        <v>4.4999999999999998E-2</v>
      </c>
      <c r="F145" s="165"/>
      <c r="G145" s="22">
        <v>41258</v>
      </c>
      <c r="H145" s="167"/>
    </row>
    <row r="146" spans="2:8" x14ac:dyDescent="0.2">
      <c r="B146" s="107">
        <v>41275</v>
      </c>
      <c r="C146" s="123">
        <f t="shared" si="1"/>
        <v>41273</v>
      </c>
      <c r="D146" s="109">
        <v>22</v>
      </c>
      <c r="E146" s="164">
        <v>4.4999999999999998E-2</v>
      </c>
      <c r="F146" s="165"/>
      <c r="G146" s="22">
        <v>41289</v>
      </c>
      <c r="H146" s="167"/>
    </row>
    <row r="147" spans="2:8" x14ac:dyDescent="0.2">
      <c r="B147" s="107">
        <v>41306</v>
      </c>
      <c r="C147" s="123">
        <f t="shared" si="1"/>
        <v>41304</v>
      </c>
      <c r="D147" s="109">
        <v>20</v>
      </c>
      <c r="E147" s="164">
        <v>4.4999999999999998E-2</v>
      </c>
      <c r="F147" s="165"/>
      <c r="G147" s="22">
        <v>41320</v>
      </c>
      <c r="H147" s="167"/>
    </row>
    <row r="148" spans="2:8" x14ac:dyDescent="0.2">
      <c r="B148" s="107">
        <v>41334</v>
      </c>
      <c r="C148" s="123">
        <f t="shared" ref="C148:C211" si="2">B148-2</f>
        <v>41332</v>
      </c>
      <c r="D148" s="109">
        <v>21</v>
      </c>
      <c r="E148" s="164">
        <v>4.4999999999999998E-2</v>
      </c>
      <c r="F148" s="165"/>
      <c r="G148" s="22">
        <v>41348</v>
      </c>
      <c r="H148" s="167"/>
    </row>
    <row r="149" spans="2:8" x14ac:dyDescent="0.2">
      <c r="B149" s="107">
        <v>41365</v>
      </c>
      <c r="C149" s="123">
        <f t="shared" si="2"/>
        <v>41363</v>
      </c>
      <c r="D149" s="109">
        <v>22</v>
      </c>
      <c r="E149" s="164">
        <v>4.4999999999999998E-2</v>
      </c>
      <c r="F149" s="165"/>
      <c r="G149" s="22">
        <v>41379</v>
      </c>
      <c r="H149" s="167"/>
    </row>
    <row r="150" spans="2:8" x14ac:dyDescent="0.2">
      <c r="B150" s="107">
        <v>41395</v>
      </c>
      <c r="C150" s="123">
        <f t="shared" si="2"/>
        <v>41393</v>
      </c>
      <c r="D150" s="109">
        <v>22</v>
      </c>
      <c r="E150" s="164">
        <v>4.4999999999999998E-2</v>
      </c>
      <c r="F150" s="165"/>
      <c r="G150" s="22">
        <v>41409</v>
      </c>
      <c r="H150" s="167"/>
    </row>
    <row r="151" spans="2:8" x14ac:dyDescent="0.2">
      <c r="B151" s="107">
        <v>41426</v>
      </c>
      <c r="C151" s="123">
        <f t="shared" si="2"/>
        <v>41424</v>
      </c>
      <c r="D151" s="109">
        <v>20</v>
      </c>
      <c r="E151" s="164">
        <v>4.4999999999999998E-2</v>
      </c>
      <c r="F151" s="165"/>
      <c r="G151" s="22">
        <v>41440</v>
      </c>
      <c r="H151" s="167"/>
    </row>
    <row r="152" spans="2:8" x14ac:dyDescent="0.2">
      <c r="B152" s="107">
        <v>41456</v>
      </c>
      <c r="C152" s="123">
        <f t="shared" si="2"/>
        <v>41454</v>
      </c>
      <c r="D152" s="109">
        <v>22</v>
      </c>
      <c r="E152" s="164">
        <v>4.4999999999999998E-2</v>
      </c>
      <c r="F152" s="165"/>
      <c r="G152" s="22">
        <v>41470</v>
      </c>
      <c r="H152" s="167"/>
    </row>
    <row r="153" spans="2:8" x14ac:dyDescent="0.2">
      <c r="B153" s="107">
        <v>41487</v>
      </c>
      <c r="C153" s="123">
        <f t="shared" si="2"/>
        <v>41485</v>
      </c>
      <c r="D153" s="109">
        <v>22</v>
      </c>
      <c r="E153" s="164">
        <v>4.4999999999999998E-2</v>
      </c>
      <c r="F153" s="165"/>
      <c r="G153" s="22">
        <v>41501</v>
      </c>
      <c r="H153" s="167"/>
    </row>
    <row r="154" spans="2:8" x14ac:dyDescent="0.2">
      <c r="B154" s="107">
        <v>41518</v>
      </c>
      <c r="C154" s="123">
        <f t="shared" si="2"/>
        <v>41516</v>
      </c>
      <c r="D154" s="109">
        <v>20</v>
      </c>
      <c r="E154" s="164">
        <v>4.4999999999999998E-2</v>
      </c>
      <c r="F154" s="165"/>
      <c r="G154" s="22">
        <v>41532</v>
      </c>
      <c r="H154" s="167"/>
    </row>
    <row r="155" spans="2:8" x14ac:dyDescent="0.2">
      <c r="B155" s="107">
        <v>41548</v>
      </c>
      <c r="C155" s="123">
        <f t="shared" si="2"/>
        <v>41546</v>
      </c>
      <c r="D155" s="109">
        <v>23</v>
      </c>
      <c r="E155" s="164">
        <v>4.4999999999999998E-2</v>
      </c>
      <c r="F155" s="165"/>
      <c r="G155" s="22">
        <v>41562</v>
      </c>
      <c r="H155" s="167"/>
    </row>
    <row r="156" spans="2:8" x14ac:dyDescent="0.2">
      <c r="B156" s="107">
        <v>41579</v>
      </c>
      <c r="C156" s="123">
        <f t="shared" si="2"/>
        <v>41577</v>
      </c>
      <c r="D156" s="109">
        <v>20</v>
      </c>
      <c r="E156" s="164">
        <v>4.4999999999999998E-2</v>
      </c>
      <c r="F156" s="165"/>
      <c r="G156" s="22">
        <v>41593</v>
      </c>
      <c r="H156" s="167"/>
    </row>
    <row r="157" spans="2:8" x14ac:dyDescent="0.2">
      <c r="B157" s="107">
        <v>41609</v>
      </c>
      <c r="C157" s="123">
        <f t="shared" si="2"/>
        <v>41607</v>
      </c>
      <c r="D157" s="109">
        <v>21</v>
      </c>
      <c r="E157" s="164">
        <v>4.4999999999999998E-2</v>
      </c>
      <c r="F157" s="165"/>
      <c r="G157" s="22">
        <v>41623</v>
      </c>
      <c r="H157" s="167"/>
    </row>
    <row r="158" spans="2:8" x14ac:dyDescent="0.2">
      <c r="B158" s="107">
        <v>41640</v>
      </c>
      <c r="C158" s="123">
        <f t="shared" si="2"/>
        <v>41638</v>
      </c>
      <c r="D158" s="109">
        <v>22</v>
      </c>
      <c r="E158" s="164">
        <v>4.4999999999999998E-2</v>
      </c>
      <c r="F158" s="165"/>
      <c r="G158" s="22">
        <v>41654</v>
      </c>
      <c r="H158" s="167"/>
    </row>
    <row r="159" spans="2:8" x14ac:dyDescent="0.2">
      <c r="B159" s="107">
        <v>41671</v>
      </c>
      <c r="C159" s="123">
        <f t="shared" si="2"/>
        <v>41669</v>
      </c>
      <c r="D159" s="109">
        <v>20</v>
      </c>
      <c r="E159" s="164">
        <v>4.4999999999999998E-2</v>
      </c>
      <c r="F159" s="165"/>
      <c r="G159" s="22">
        <v>41685</v>
      </c>
      <c r="H159" s="167"/>
    </row>
    <row r="160" spans="2:8" x14ac:dyDescent="0.2">
      <c r="B160" s="107">
        <v>41699</v>
      </c>
      <c r="C160" s="123">
        <f t="shared" si="2"/>
        <v>41697</v>
      </c>
      <c r="D160" s="109">
        <v>21</v>
      </c>
      <c r="E160" s="164">
        <v>4.4999999999999998E-2</v>
      </c>
      <c r="F160" s="165"/>
      <c r="G160" s="22">
        <v>41713</v>
      </c>
      <c r="H160" s="167"/>
    </row>
    <row r="161" spans="2:8" x14ac:dyDescent="0.2">
      <c r="B161" s="107">
        <v>41730</v>
      </c>
      <c r="C161" s="123">
        <f t="shared" si="2"/>
        <v>41728</v>
      </c>
      <c r="D161" s="109">
        <v>22</v>
      </c>
      <c r="E161" s="164">
        <v>4.4999999999999998E-2</v>
      </c>
      <c r="F161" s="165"/>
      <c r="G161" s="22">
        <v>41744</v>
      </c>
      <c r="H161" s="167"/>
    </row>
    <row r="162" spans="2:8" x14ac:dyDescent="0.2">
      <c r="B162" s="107">
        <v>41760</v>
      </c>
      <c r="C162" s="123">
        <f t="shared" si="2"/>
        <v>41758</v>
      </c>
      <c r="D162" s="109">
        <v>21</v>
      </c>
      <c r="E162" s="164">
        <v>4.4999999999999998E-2</v>
      </c>
      <c r="F162" s="165"/>
      <c r="G162" s="22">
        <v>41774</v>
      </c>
      <c r="H162" s="167"/>
    </row>
    <row r="163" spans="2:8" x14ac:dyDescent="0.2">
      <c r="B163" s="107">
        <v>41791</v>
      </c>
      <c r="C163" s="123">
        <f t="shared" si="2"/>
        <v>41789</v>
      </c>
      <c r="D163" s="109">
        <v>21</v>
      </c>
      <c r="E163" s="164">
        <v>4.4999999999999998E-2</v>
      </c>
      <c r="F163" s="165"/>
      <c r="G163" s="22">
        <v>41805</v>
      </c>
      <c r="H163" s="167"/>
    </row>
    <row r="164" spans="2:8" x14ac:dyDescent="0.2">
      <c r="B164" s="107">
        <v>41821</v>
      </c>
      <c r="C164" s="123">
        <f t="shared" si="2"/>
        <v>41819</v>
      </c>
      <c r="D164" s="109">
        <v>22</v>
      </c>
      <c r="E164" s="164">
        <v>4.4999999999999998E-2</v>
      </c>
      <c r="F164" s="165"/>
      <c r="G164" s="22">
        <v>41835</v>
      </c>
      <c r="H164" s="167"/>
    </row>
    <row r="165" spans="2:8" x14ac:dyDescent="0.2">
      <c r="B165" s="107">
        <v>41852</v>
      </c>
      <c r="C165" s="123">
        <f t="shared" si="2"/>
        <v>41850</v>
      </c>
      <c r="D165" s="109">
        <v>21</v>
      </c>
      <c r="E165" s="164">
        <v>4.4999999999999998E-2</v>
      </c>
      <c r="F165" s="165"/>
      <c r="G165" s="22">
        <v>41866</v>
      </c>
      <c r="H165" s="167"/>
    </row>
    <row r="166" spans="2:8" x14ac:dyDescent="0.2">
      <c r="B166" s="107">
        <v>41883</v>
      </c>
      <c r="C166" s="123">
        <f t="shared" si="2"/>
        <v>41881</v>
      </c>
      <c r="D166" s="109">
        <v>21</v>
      </c>
      <c r="E166" s="164">
        <v>4.4999999999999998E-2</v>
      </c>
      <c r="F166" s="165"/>
      <c r="G166" s="22">
        <v>41897</v>
      </c>
      <c r="H166" s="167"/>
    </row>
    <row r="167" spans="2:8" x14ac:dyDescent="0.2">
      <c r="B167" s="107">
        <v>41913</v>
      </c>
      <c r="C167" s="123">
        <f t="shared" si="2"/>
        <v>41911</v>
      </c>
      <c r="D167" s="109">
        <v>23</v>
      </c>
      <c r="E167" s="164">
        <v>4.4999999999999998E-2</v>
      </c>
      <c r="F167" s="165"/>
      <c r="G167" s="22">
        <v>41927</v>
      </c>
      <c r="H167" s="167"/>
    </row>
    <row r="168" spans="2:8" x14ac:dyDescent="0.2">
      <c r="B168" s="107">
        <v>41944</v>
      </c>
      <c r="C168" s="123">
        <f t="shared" si="2"/>
        <v>41942</v>
      </c>
      <c r="D168" s="109">
        <v>19</v>
      </c>
      <c r="E168" s="164">
        <v>4.4999999999999998E-2</v>
      </c>
      <c r="F168" s="165"/>
      <c r="G168" s="22">
        <v>41958</v>
      </c>
      <c r="H168" s="167"/>
    </row>
    <row r="169" spans="2:8" x14ac:dyDescent="0.2">
      <c r="B169" s="107">
        <v>41974</v>
      </c>
      <c r="C169" s="123">
        <f t="shared" si="2"/>
        <v>41972</v>
      </c>
      <c r="D169" s="109">
        <v>22</v>
      </c>
      <c r="E169" s="164">
        <v>4.4999999999999998E-2</v>
      </c>
      <c r="F169" s="165"/>
      <c r="G169" s="22">
        <v>41988</v>
      </c>
      <c r="H169" s="167"/>
    </row>
    <row r="170" spans="2:8" x14ac:dyDescent="0.2">
      <c r="B170" s="107">
        <v>42005</v>
      </c>
      <c r="C170" s="123">
        <f t="shared" si="2"/>
        <v>42003</v>
      </c>
      <c r="D170" s="109">
        <v>21</v>
      </c>
      <c r="E170" s="164">
        <v>4.4999999999999998E-2</v>
      </c>
      <c r="F170" s="165"/>
      <c r="G170" s="22">
        <v>42019</v>
      </c>
      <c r="H170" s="167"/>
    </row>
    <row r="171" spans="2:8" x14ac:dyDescent="0.2">
      <c r="B171" s="107">
        <v>42036</v>
      </c>
      <c r="C171" s="123">
        <f t="shared" si="2"/>
        <v>42034</v>
      </c>
      <c r="D171" s="109">
        <v>20</v>
      </c>
      <c r="E171" s="164">
        <v>4.4999999999999998E-2</v>
      </c>
      <c r="F171" s="165"/>
      <c r="G171" s="22">
        <v>42050</v>
      </c>
      <c r="H171" s="167"/>
    </row>
    <row r="172" spans="2:8" x14ac:dyDescent="0.2">
      <c r="B172" s="107">
        <v>42064</v>
      </c>
      <c r="C172" s="123">
        <f t="shared" si="2"/>
        <v>42062</v>
      </c>
      <c r="D172" s="109">
        <v>22</v>
      </c>
      <c r="E172" s="164">
        <v>4.4999999999999998E-2</v>
      </c>
      <c r="F172" s="165"/>
      <c r="G172" s="22">
        <v>42078</v>
      </c>
      <c r="H172" s="167"/>
    </row>
    <row r="173" spans="2:8" x14ac:dyDescent="0.2">
      <c r="B173" s="107">
        <v>42095</v>
      </c>
      <c r="C173" s="123">
        <f t="shared" si="2"/>
        <v>42093</v>
      </c>
      <c r="D173" s="109">
        <v>22</v>
      </c>
      <c r="E173" s="164">
        <v>4.4999999999999998E-2</v>
      </c>
      <c r="F173" s="165"/>
      <c r="G173" s="22">
        <v>42109</v>
      </c>
      <c r="H173" s="167"/>
    </row>
    <row r="174" spans="2:8" x14ac:dyDescent="0.2">
      <c r="B174" s="107">
        <v>42125</v>
      </c>
      <c r="C174" s="123">
        <f t="shared" si="2"/>
        <v>42123</v>
      </c>
      <c r="D174" s="109">
        <v>20</v>
      </c>
      <c r="E174" s="164">
        <v>4.4999999999999998E-2</v>
      </c>
      <c r="F174" s="165"/>
      <c r="G174" s="22">
        <v>42139</v>
      </c>
      <c r="H174" s="167"/>
    </row>
    <row r="175" spans="2:8" x14ac:dyDescent="0.2">
      <c r="B175" s="107">
        <v>42156</v>
      </c>
      <c r="C175" s="123">
        <f t="shared" si="2"/>
        <v>42154</v>
      </c>
      <c r="D175" s="109">
        <v>22</v>
      </c>
      <c r="E175" s="164">
        <v>4.4999999999999998E-2</v>
      </c>
      <c r="F175" s="165"/>
      <c r="G175" s="22">
        <v>42170</v>
      </c>
      <c r="H175" s="167"/>
    </row>
    <row r="176" spans="2:8" x14ac:dyDescent="0.2">
      <c r="B176" s="107">
        <v>42186</v>
      </c>
      <c r="C176" s="123">
        <f t="shared" si="2"/>
        <v>42184</v>
      </c>
      <c r="D176" s="109">
        <v>23</v>
      </c>
      <c r="E176" s="164">
        <v>4.4999999999999998E-2</v>
      </c>
      <c r="F176" s="165"/>
      <c r="G176" s="22">
        <v>42200</v>
      </c>
      <c r="H176" s="167"/>
    </row>
    <row r="177" spans="2:8" x14ac:dyDescent="0.2">
      <c r="B177" s="107">
        <v>42217</v>
      </c>
      <c r="C177" s="123">
        <f t="shared" si="2"/>
        <v>42215</v>
      </c>
      <c r="D177" s="109">
        <v>21</v>
      </c>
      <c r="E177" s="164">
        <v>4.4999999999999998E-2</v>
      </c>
      <c r="F177" s="165"/>
      <c r="G177" s="22">
        <v>42231</v>
      </c>
      <c r="H177" s="167"/>
    </row>
    <row r="178" spans="2:8" x14ac:dyDescent="0.2">
      <c r="B178" s="107">
        <v>42248</v>
      </c>
      <c r="C178" s="123">
        <f t="shared" si="2"/>
        <v>42246</v>
      </c>
      <c r="D178" s="109">
        <v>21</v>
      </c>
      <c r="E178" s="164">
        <v>4.4999999999999998E-2</v>
      </c>
      <c r="F178" s="165"/>
      <c r="G178" s="22">
        <v>42262</v>
      </c>
      <c r="H178" s="167"/>
    </row>
    <row r="179" spans="2:8" x14ac:dyDescent="0.2">
      <c r="B179" s="107">
        <v>42278</v>
      </c>
      <c r="C179" s="123">
        <f t="shared" si="2"/>
        <v>42276</v>
      </c>
      <c r="D179" s="109">
        <v>22</v>
      </c>
      <c r="E179" s="164">
        <v>4.4999999999999998E-2</v>
      </c>
      <c r="F179" s="165"/>
      <c r="G179" s="22">
        <v>42292</v>
      </c>
      <c r="H179" s="167"/>
    </row>
    <row r="180" spans="2:8" x14ac:dyDescent="0.2">
      <c r="B180" s="107">
        <v>42309</v>
      </c>
      <c r="C180" s="123">
        <f t="shared" si="2"/>
        <v>42307</v>
      </c>
      <c r="D180" s="109">
        <v>20</v>
      </c>
      <c r="E180" s="164">
        <v>4.4999999999999998E-2</v>
      </c>
      <c r="F180" s="165"/>
      <c r="G180" s="22">
        <v>42323</v>
      </c>
      <c r="H180" s="167"/>
    </row>
    <row r="181" spans="2:8" x14ac:dyDescent="0.2">
      <c r="B181" s="107">
        <v>42339</v>
      </c>
      <c r="C181" s="123">
        <f t="shared" si="2"/>
        <v>42337</v>
      </c>
      <c r="D181" s="109">
        <v>22</v>
      </c>
      <c r="E181" s="164">
        <v>4.4999999999999998E-2</v>
      </c>
      <c r="F181" s="165"/>
      <c r="G181" s="22">
        <v>42353</v>
      </c>
      <c r="H181" s="167"/>
    </row>
    <row r="182" spans="2:8" x14ac:dyDescent="0.2">
      <c r="B182" s="107">
        <v>42370</v>
      </c>
      <c r="C182" s="123">
        <f t="shared" si="2"/>
        <v>42368</v>
      </c>
      <c r="D182" s="109">
        <v>20</v>
      </c>
      <c r="E182" s="164">
        <v>4.4999999999999998E-2</v>
      </c>
      <c r="F182" s="165"/>
      <c r="G182" s="22">
        <v>42384</v>
      </c>
      <c r="H182" s="167"/>
    </row>
    <row r="183" spans="2:8" x14ac:dyDescent="0.2">
      <c r="B183" s="107">
        <v>42401</v>
      </c>
      <c r="C183" s="123">
        <f t="shared" si="2"/>
        <v>42399</v>
      </c>
      <c r="D183" s="109">
        <v>21</v>
      </c>
      <c r="E183" s="164">
        <v>4.4999999999999998E-2</v>
      </c>
      <c r="F183" s="165"/>
      <c r="G183" s="22">
        <v>42415</v>
      </c>
      <c r="H183" s="167"/>
    </row>
    <row r="184" spans="2:8" x14ac:dyDescent="0.2">
      <c r="B184" s="107">
        <v>42430</v>
      </c>
      <c r="C184" s="123">
        <f t="shared" si="2"/>
        <v>42428</v>
      </c>
      <c r="D184" s="109">
        <v>23</v>
      </c>
      <c r="E184" s="164">
        <v>4.4999999999999998E-2</v>
      </c>
      <c r="F184" s="165"/>
      <c r="G184" s="22">
        <v>42444</v>
      </c>
      <c r="H184" s="167"/>
    </row>
    <row r="185" spans="2:8" x14ac:dyDescent="0.2">
      <c r="B185" s="107">
        <v>42461</v>
      </c>
      <c r="C185" s="123">
        <f t="shared" si="2"/>
        <v>42459</v>
      </c>
      <c r="D185" s="109">
        <v>21</v>
      </c>
      <c r="E185" s="164">
        <v>4.4999999999999998E-2</v>
      </c>
      <c r="F185" s="165"/>
      <c r="G185" s="22">
        <v>42475</v>
      </c>
      <c r="H185" s="167"/>
    </row>
    <row r="186" spans="2:8" x14ac:dyDescent="0.2">
      <c r="B186" s="107">
        <v>42491</v>
      </c>
      <c r="C186" s="123">
        <f t="shared" si="2"/>
        <v>42489</v>
      </c>
      <c r="D186" s="109">
        <v>21</v>
      </c>
      <c r="E186" s="164">
        <v>4.4999999999999998E-2</v>
      </c>
      <c r="F186" s="165"/>
      <c r="G186" s="22">
        <v>42505</v>
      </c>
      <c r="H186" s="167"/>
    </row>
    <row r="187" spans="2:8" x14ac:dyDescent="0.2">
      <c r="B187" s="107">
        <v>42522</v>
      </c>
      <c r="C187" s="123">
        <f t="shared" si="2"/>
        <v>42520</v>
      </c>
      <c r="D187" s="109">
        <v>22</v>
      </c>
      <c r="E187" s="164">
        <v>4.4999999999999998E-2</v>
      </c>
      <c r="F187" s="165"/>
      <c r="G187" s="22">
        <v>42536</v>
      </c>
      <c r="H187" s="167"/>
    </row>
    <row r="188" spans="2:8" x14ac:dyDescent="0.2">
      <c r="B188" s="107">
        <v>42552</v>
      </c>
      <c r="C188" s="123">
        <f t="shared" si="2"/>
        <v>42550</v>
      </c>
      <c r="D188" s="109">
        <v>20</v>
      </c>
      <c r="E188" s="164">
        <v>4.4999999999999998E-2</v>
      </c>
      <c r="F188" s="165"/>
      <c r="G188" s="22">
        <v>42566</v>
      </c>
      <c r="H188" s="167"/>
    </row>
    <row r="189" spans="2:8" x14ac:dyDescent="0.2">
      <c r="B189" s="107">
        <v>42583</v>
      </c>
      <c r="C189" s="123">
        <f t="shared" si="2"/>
        <v>42581</v>
      </c>
      <c r="D189" s="109">
        <v>23</v>
      </c>
      <c r="E189" s="164">
        <v>4.4999999999999998E-2</v>
      </c>
      <c r="F189" s="165"/>
      <c r="G189" s="22">
        <v>42597</v>
      </c>
      <c r="H189" s="167"/>
    </row>
    <row r="190" spans="2:8" x14ac:dyDescent="0.2">
      <c r="B190" s="107">
        <v>42614</v>
      </c>
      <c r="C190" s="123">
        <f t="shared" si="2"/>
        <v>42612</v>
      </c>
      <c r="D190" s="109">
        <v>21</v>
      </c>
      <c r="E190" s="164">
        <v>4.4999999999999998E-2</v>
      </c>
      <c r="F190" s="165"/>
      <c r="G190" s="22">
        <v>42628</v>
      </c>
      <c r="H190" s="167"/>
    </row>
    <row r="191" spans="2:8" x14ac:dyDescent="0.2">
      <c r="B191" s="107">
        <v>42644</v>
      </c>
      <c r="C191" s="123">
        <f t="shared" si="2"/>
        <v>42642</v>
      </c>
      <c r="D191" s="109">
        <v>21</v>
      </c>
      <c r="E191" s="164">
        <v>4.4999999999999998E-2</v>
      </c>
      <c r="F191" s="165"/>
      <c r="G191" s="22">
        <v>42658</v>
      </c>
      <c r="H191" s="167"/>
    </row>
    <row r="192" spans="2:8" x14ac:dyDescent="0.2">
      <c r="B192" s="107">
        <v>42675</v>
      </c>
      <c r="C192" s="123">
        <f t="shared" si="2"/>
        <v>42673</v>
      </c>
      <c r="D192" s="109">
        <v>21</v>
      </c>
      <c r="E192" s="164">
        <v>4.4999999999999998E-2</v>
      </c>
      <c r="F192" s="165"/>
      <c r="G192" s="22">
        <v>42689</v>
      </c>
      <c r="H192" s="167"/>
    </row>
    <row r="193" spans="2:8" x14ac:dyDescent="0.2">
      <c r="B193" s="107">
        <v>42705</v>
      </c>
      <c r="C193" s="123">
        <f t="shared" si="2"/>
        <v>42703</v>
      </c>
      <c r="D193" s="109">
        <v>21</v>
      </c>
      <c r="E193" s="164">
        <v>4.4999999999999998E-2</v>
      </c>
      <c r="F193" s="165"/>
      <c r="G193" s="22">
        <v>42719</v>
      </c>
      <c r="H193" s="167"/>
    </row>
    <row r="194" spans="2:8" x14ac:dyDescent="0.2">
      <c r="B194" s="107">
        <v>42736</v>
      </c>
      <c r="C194" s="123">
        <f t="shared" si="2"/>
        <v>42734</v>
      </c>
      <c r="D194" s="109">
        <v>21</v>
      </c>
      <c r="E194" s="164">
        <v>4.4999999999999998E-2</v>
      </c>
      <c r="F194" s="165"/>
      <c r="G194" s="22">
        <v>42750</v>
      </c>
      <c r="H194" s="167"/>
    </row>
    <row r="195" spans="2:8" x14ac:dyDescent="0.2">
      <c r="B195" s="107">
        <v>42767</v>
      </c>
      <c r="C195" s="123">
        <f t="shared" si="2"/>
        <v>42765</v>
      </c>
      <c r="D195" s="109">
        <v>20</v>
      </c>
      <c r="E195" s="164">
        <v>4.4999999999999998E-2</v>
      </c>
      <c r="F195" s="165"/>
      <c r="G195" s="22">
        <v>42781</v>
      </c>
      <c r="H195" s="167"/>
    </row>
    <row r="196" spans="2:8" x14ac:dyDescent="0.2">
      <c r="B196" s="107">
        <v>42795</v>
      </c>
      <c r="C196" s="123">
        <f t="shared" si="2"/>
        <v>42793</v>
      </c>
      <c r="D196" s="109">
        <v>23</v>
      </c>
      <c r="E196" s="164">
        <v>4.4999999999999998E-2</v>
      </c>
      <c r="F196" s="165"/>
      <c r="G196" s="22">
        <v>42809</v>
      </c>
      <c r="H196" s="167"/>
    </row>
    <row r="197" spans="2:8" x14ac:dyDescent="0.2">
      <c r="B197" s="107">
        <v>42826</v>
      </c>
      <c r="C197" s="123">
        <f t="shared" si="2"/>
        <v>42824</v>
      </c>
      <c r="D197" s="109">
        <v>20</v>
      </c>
      <c r="E197" s="164">
        <v>4.4999999999999998E-2</v>
      </c>
      <c r="F197" s="165"/>
      <c r="G197" s="22">
        <v>42840</v>
      </c>
      <c r="H197" s="167"/>
    </row>
    <row r="198" spans="2:8" x14ac:dyDescent="0.2">
      <c r="B198" s="107">
        <v>42856</v>
      </c>
      <c r="C198" s="123">
        <f t="shared" si="2"/>
        <v>42854</v>
      </c>
      <c r="D198" s="109">
        <v>22</v>
      </c>
      <c r="E198" s="164">
        <v>4.4999999999999998E-2</v>
      </c>
      <c r="F198" s="165"/>
      <c r="G198" s="22">
        <v>42870</v>
      </c>
      <c r="H198" s="167"/>
    </row>
    <row r="199" spans="2:8" x14ac:dyDescent="0.2">
      <c r="B199" s="107">
        <v>42887</v>
      </c>
      <c r="C199" s="123">
        <f t="shared" si="2"/>
        <v>42885</v>
      </c>
      <c r="D199" s="109">
        <v>22</v>
      </c>
      <c r="E199" s="164">
        <v>4.4999999999999998E-2</v>
      </c>
      <c r="F199" s="165"/>
      <c r="G199" s="22">
        <v>42901</v>
      </c>
      <c r="H199" s="167"/>
    </row>
    <row r="200" spans="2:8" x14ac:dyDescent="0.2">
      <c r="B200" s="107">
        <v>42917</v>
      </c>
      <c r="C200" s="123">
        <f t="shared" si="2"/>
        <v>42915</v>
      </c>
      <c r="D200" s="109">
        <v>20</v>
      </c>
      <c r="E200" s="164">
        <v>4.4999999999999998E-2</v>
      </c>
      <c r="F200" s="165"/>
      <c r="G200" s="22">
        <v>42931</v>
      </c>
      <c r="H200" s="167"/>
    </row>
    <row r="201" spans="2:8" x14ac:dyDescent="0.2">
      <c r="B201" s="107">
        <v>42948</v>
      </c>
      <c r="C201" s="123">
        <f t="shared" si="2"/>
        <v>42946</v>
      </c>
      <c r="D201" s="109">
        <v>23</v>
      </c>
      <c r="E201" s="164">
        <v>4.4999999999999998E-2</v>
      </c>
      <c r="F201" s="165"/>
      <c r="G201" s="22">
        <v>42962</v>
      </c>
      <c r="H201" s="167"/>
    </row>
    <row r="202" spans="2:8" x14ac:dyDescent="0.2">
      <c r="B202" s="107">
        <v>42979</v>
      </c>
      <c r="C202" s="123">
        <f t="shared" si="2"/>
        <v>42977</v>
      </c>
      <c r="D202" s="109">
        <v>20</v>
      </c>
      <c r="E202" s="164">
        <v>4.4999999999999998E-2</v>
      </c>
      <c r="F202" s="165"/>
      <c r="G202" s="22">
        <v>42993</v>
      </c>
      <c r="H202" s="167"/>
    </row>
    <row r="203" spans="2:8" x14ac:dyDescent="0.2">
      <c r="B203" s="107">
        <v>43009</v>
      </c>
      <c r="C203" s="123">
        <f t="shared" si="2"/>
        <v>43007</v>
      </c>
      <c r="D203" s="109">
        <v>22</v>
      </c>
      <c r="E203" s="164">
        <v>4.4999999999999998E-2</v>
      </c>
      <c r="F203" s="165"/>
      <c r="G203" s="22">
        <v>43023</v>
      </c>
      <c r="H203" s="167"/>
    </row>
    <row r="204" spans="2:8" x14ac:dyDescent="0.2">
      <c r="B204" s="107">
        <v>43040</v>
      </c>
      <c r="C204" s="123">
        <f t="shared" si="2"/>
        <v>43038</v>
      </c>
      <c r="D204" s="109">
        <v>21</v>
      </c>
      <c r="E204" s="164">
        <v>4.4999999999999998E-2</v>
      </c>
      <c r="F204" s="165"/>
      <c r="G204" s="22">
        <v>43054</v>
      </c>
      <c r="H204" s="167"/>
    </row>
    <row r="205" spans="2:8" x14ac:dyDescent="0.2">
      <c r="B205" s="107">
        <v>43070</v>
      </c>
      <c r="C205" s="123">
        <f t="shared" si="2"/>
        <v>43068</v>
      </c>
      <c r="D205" s="109">
        <v>20</v>
      </c>
      <c r="E205" s="164">
        <v>4.4999999999999998E-2</v>
      </c>
      <c r="F205" s="165"/>
      <c r="G205" s="22">
        <v>43084</v>
      </c>
      <c r="H205" s="167"/>
    </row>
    <row r="206" spans="2:8" x14ac:dyDescent="0.2">
      <c r="B206" s="107">
        <v>43101</v>
      </c>
      <c r="C206" s="123">
        <f t="shared" si="2"/>
        <v>43099</v>
      </c>
      <c r="D206" s="109">
        <v>22</v>
      </c>
      <c r="E206" s="164">
        <v>4.4999999999999998E-2</v>
      </c>
      <c r="F206" s="165"/>
      <c r="G206" s="22">
        <v>43115</v>
      </c>
      <c r="H206" s="167"/>
    </row>
    <row r="207" spans="2:8" x14ac:dyDescent="0.2">
      <c r="B207" s="107">
        <v>43132</v>
      </c>
      <c r="C207" s="123">
        <f t="shared" si="2"/>
        <v>43130</v>
      </c>
      <c r="D207" s="109">
        <v>20</v>
      </c>
      <c r="E207" s="164">
        <v>4.4999999999999998E-2</v>
      </c>
      <c r="F207" s="165"/>
      <c r="G207" s="22">
        <v>43146</v>
      </c>
      <c r="H207" s="167"/>
    </row>
    <row r="208" spans="2:8" x14ac:dyDescent="0.2">
      <c r="B208" s="107">
        <v>43160</v>
      </c>
      <c r="C208" s="123">
        <f t="shared" si="2"/>
        <v>43158</v>
      </c>
      <c r="D208" s="109">
        <v>22</v>
      </c>
      <c r="E208" s="164">
        <v>4.4999999999999998E-2</v>
      </c>
      <c r="F208" s="165"/>
      <c r="G208" s="22">
        <v>43174</v>
      </c>
      <c r="H208" s="167"/>
    </row>
    <row r="209" spans="2:8" x14ac:dyDescent="0.2">
      <c r="B209" s="107">
        <v>43191</v>
      </c>
      <c r="C209" s="123">
        <f t="shared" si="2"/>
        <v>43189</v>
      </c>
      <c r="D209" s="109">
        <v>21</v>
      </c>
      <c r="E209" s="164">
        <v>4.4999999999999998E-2</v>
      </c>
      <c r="F209" s="165"/>
      <c r="G209" s="22">
        <v>43205</v>
      </c>
      <c r="H209" s="167"/>
    </row>
    <row r="210" spans="2:8" x14ac:dyDescent="0.2">
      <c r="B210" s="107">
        <v>43221</v>
      </c>
      <c r="C210" s="123">
        <f t="shared" si="2"/>
        <v>43219</v>
      </c>
      <c r="D210" s="109">
        <v>22</v>
      </c>
      <c r="E210" s="164">
        <v>4.4999999999999998E-2</v>
      </c>
      <c r="F210" s="165"/>
      <c r="G210" s="22">
        <v>43235</v>
      </c>
      <c r="H210" s="167"/>
    </row>
    <row r="211" spans="2:8" x14ac:dyDescent="0.2">
      <c r="B211" s="107">
        <v>43252</v>
      </c>
      <c r="C211" s="123">
        <f t="shared" si="2"/>
        <v>43250</v>
      </c>
      <c r="D211" s="109">
        <v>21</v>
      </c>
      <c r="E211" s="164">
        <v>4.4999999999999998E-2</v>
      </c>
      <c r="F211" s="165"/>
      <c r="G211" s="22">
        <v>43266</v>
      </c>
      <c r="H211" s="167"/>
    </row>
    <row r="212" spans="2:8" x14ac:dyDescent="0.2">
      <c r="B212" s="107">
        <v>43282</v>
      </c>
      <c r="C212" s="123">
        <f t="shared" ref="C212:C265" si="3">B212-2</f>
        <v>43280</v>
      </c>
      <c r="D212" s="109">
        <v>21</v>
      </c>
      <c r="E212" s="164">
        <v>4.4999999999999998E-2</v>
      </c>
      <c r="F212" s="165"/>
      <c r="G212" s="22">
        <v>43296</v>
      </c>
      <c r="H212" s="167"/>
    </row>
    <row r="213" spans="2:8" x14ac:dyDescent="0.2">
      <c r="B213" s="107">
        <v>43313</v>
      </c>
      <c r="C213" s="123">
        <f t="shared" si="3"/>
        <v>43311</v>
      </c>
      <c r="D213" s="109">
        <v>23</v>
      </c>
      <c r="E213" s="164">
        <v>4.4999999999999998E-2</v>
      </c>
      <c r="F213" s="165"/>
      <c r="G213" s="22">
        <v>43327</v>
      </c>
      <c r="H213" s="167"/>
    </row>
    <row r="214" spans="2:8" x14ac:dyDescent="0.2">
      <c r="B214" s="107">
        <v>43344</v>
      </c>
      <c r="C214" s="123">
        <f t="shared" si="3"/>
        <v>43342</v>
      </c>
      <c r="D214" s="109">
        <v>19</v>
      </c>
      <c r="E214" s="164">
        <v>4.4999999999999998E-2</v>
      </c>
      <c r="F214" s="165"/>
      <c r="G214" s="22">
        <v>43358</v>
      </c>
      <c r="H214" s="167"/>
    </row>
    <row r="215" spans="2:8" x14ac:dyDescent="0.2">
      <c r="B215" s="107">
        <v>43374</v>
      </c>
      <c r="C215" s="123">
        <f t="shared" si="3"/>
        <v>43372</v>
      </c>
      <c r="D215" s="109">
        <v>23</v>
      </c>
      <c r="E215" s="164">
        <v>4.4999999999999998E-2</v>
      </c>
      <c r="F215" s="165"/>
      <c r="G215" s="22">
        <v>43388</v>
      </c>
      <c r="H215" s="167"/>
    </row>
    <row r="216" spans="2:8" x14ac:dyDescent="0.2">
      <c r="B216" s="107">
        <v>43405</v>
      </c>
      <c r="C216" s="123">
        <f t="shared" si="3"/>
        <v>43403</v>
      </c>
      <c r="D216" s="109">
        <v>21</v>
      </c>
      <c r="E216" s="164">
        <v>4.4999999999999998E-2</v>
      </c>
      <c r="F216" s="165"/>
      <c r="G216" s="22">
        <v>43419</v>
      </c>
      <c r="H216" s="167"/>
    </row>
    <row r="217" spans="2:8" x14ac:dyDescent="0.2">
      <c r="B217" s="107">
        <v>43435</v>
      </c>
      <c r="C217" s="123">
        <f t="shared" si="3"/>
        <v>43433</v>
      </c>
      <c r="D217" s="109">
        <v>20</v>
      </c>
      <c r="E217" s="164">
        <v>4.4999999999999998E-2</v>
      </c>
      <c r="F217" s="165"/>
      <c r="G217" s="22">
        <v>43449</v>
      </c>
      <c r="H217" s="167"/>
    </row>
    <row r="218" spans="2:8" x14ac:dyDescent="0.2">
      <c r="B218" s="107">
        <v>43466</v>
      </c>
      <c r="C218" s="123">
        <f t="shared" si="3"/>
        <v>43464</v>
      </c>
      <c r="D218" s="109">
        <v>22</v>
      </c>
      <c r="E218" s="164">
        <v>4.4999999999999998E-2</v>
      </c>
      <c r="F218" s="165"/>
      <c r="G218" s="22">
        <v>43480</v>
      </c>
      <c r="H218" s="167"/>
    </row>
    <row r="219" spans="2:8" x14ac:dyDescent="0.2">
      <c r="B219" s="107">
        <v>43497</v>
      </c>
      <c r="C219" s="123">
        <f t="shared" si="3"/>
        <v>43495</v>
      </c>
      <c r="D219" s="109">
        <v>20</v>
      </c>
      <c r="E219" s="164">
        <v>4.4999999999999998E-2</v>
      </c>
      <c r="F219" s="165"/>
      <c r="G219" s="22">
        <v>43511</v>
      </c>
      <c r="H219" s="167"/>
    </row>
    <row r="220" spans="2:8" x14ac:dyDescent="0.2">
      <c r="B220" s="107">
        <v>43525</v>
      </c>
      <c r="C220" s="123">
        <f t="shared" si="3"/>
        <v>43523</v>
      </c>
      <c r="D220" s="109">
        <v>21</v>
      </c>
      <c r="E220" s="164">
        <v>4.4999999999999998E-2</v>
      </c>
      <c r="F220" s="165"/>
      <c r="G220" s="22">
        <v>43539</v>
      </c>
      <c r="H220" s="167"/>
    </row>
    <row r="221" spans="2:8" x14ac:dyDescent="0.2">
      <c r="B221" s="107">
        <v>43556</v>
      </c>
      <c r="C221" s="123">
        <f t="shared" si="3"/>
        <v>43554</v>
      </c>
      <c r="D221" s="109">
        <v>22</v>
      </c>
      <c r="E221" s="164">
        <v>4.4999999999999998E-2</v>
      </c>
      <c r="F221" s="165"/>
      <c r="G221" s="22">
        <v>43570</v>
      </c>
      <c r="H221" s="167"/>
    </row>
    <row r="222" spans="2:8" x14ac:dyDescent="0.2">
      <c r="B222" s="107">
        <v>43586</v>
      </c>
      <c r="C222" s="123">
        <f t="shared" si="3"/>
        <v>43584</v>
      </c>
      <c r="D222" s="109">
        <v>22</v>
      </c>
      <c r="E222" s="164">
        <v>4.4999999999999998E-2</v>
      </c>
      <c r="F222" s="165"/>
      <c r="G222" s="22">
        <v>43600</v>
      </c>
      <c r="H222" s="167"/>
    </row>
    <row r="223" spans="2:8" x14ac:dyDescent="0.2">
      <c r="B223" s="107">
        <v>43617</v>
      </c>
      <c r="C223" s="123">
        <f t="shared" si="3"/>
        <v>43615</v>
      </c>
      <c r="D223" s="109">
        <v>20</v>
      </c>
      <c r="E223" s="164">
        <v>4.4999999999999998E-2</v>
      </c>
      <c r="F223" s="165"/>
      <c r="G223" s="22">
        <v>43631</v>
      </c>
      <c r="H223" s="167"/>
    </row>
    <row r="224" spans="2:8" x14ac:dyDescent="0.2">
      <c r="B224" s="107">
        <v>43647</v>
      </c>
      <c r="C224" s="123">
        <f t="shared" si="3"/>
        <v>43645</v>
      </c>
      <c r="D224" s="109">
        <v>22</v>
      </c>
      <c r="E224" s="164">
        <v>4.4999999999999998E-2</v>
      </c>
      <c r="F224" s="165"/>
      <c r="G224" s="22">
        <v>43661</v>
      </c>
      <c r="H224" s="167"/>
    </row>
    <row r="225" spans="2:8" x14ac:dyDescent="0.2">
      <c r="B225" s="107">
        <v>43678</v>
      </c>
      <c r="C225" s="123">
        <f t="shared" si="3"/>
        <v>43676</v>
      </c>
      <c r="D225" s="109">
        <v>22</v>
      </c>
      <c r="E225" s="164">
        <v>4.4999999999999998E-2</v>
      </c>
      <c r="F225" s="165"/>
      <c r="G225" s="22">
        <v>43692</v>
      </c>
      <c r="H225" s="167"/>
    </row>
    <row r="226" spans="2:8" x14ac:dyDescent="0.2">
      <c r="B226" s="107">
        <v>43709</v>
      </c>
      <c r="C226" s="123">
        <f t="shared" si="3"/>
        <v>43707</v>
      </c>
      <c r="D226" s="109">
        <v>20</v>
      </c>
      <c r="E226" s="164">
        <v>4.4999999999999998E-2</v>
      </c>
      <c r="F226" s="165"/>
      <c r="G226" s="22">
        <v>43723</v>
      </c>
      <c r="H226" s="167"/>
    </row>
    <row r="227" spans="2:8" x14ac:dyDescent="0.2">
      <c r="B227" s="107">
        <v>43739</v>
      </c>
      <c r="C227" s="123">
        <f t="shared" si="3"/>
        <v>43737</v>
      </c>
      <c r="D227" s="109">
        <v>23</v>
      </c>
      <c r="E227" s="164">
        <v>4.4999999999999998E-2</v>
      </c>
      <c r="F227" s="165"/>
      <c r="G227" s="22">
        <v>43753</v>
      </c>
      <c r="H227" s="167"/>
    </row>
    <row r="228" spans="2:8" x14ac:dyDescent="0.2">
      <c r="B228" s="107">
        <v>43770</v>
      </c>
      <c r="C228" s="123">
        <f t="shared" si="3"/>
        <v>43768</v>
      </c>
      <c r="D228" s="109">
        <v>20</v>
      </c>
      <c r="E228" s="164">
        <v>4.4999999999999998E-2</v>
      </c>
      <c r="F228" s="165"/>
      <c r="G228" s="22">
        <v>43784</v>
      </c>
      <c r="H228" s="167"/>
    </row>
    <row r="229" spans="2:8" x14ac:dyDescent="0.2">
      <c r="B229" s="107">
        <v>43800</v>
      </c>
      <c r="C229" s="123">
        <f t="shared" si="3"/>
        <v>43798</v>
      </c>
      <c r="D229" s="109">
        <v>21</v>
      </c>
      <c r="E229" s="164">
        <v>4.4999999999999998E-2</v>
      </c>
      <c r="F229" s="165"/>
      <c r="G229" s="22">
        <v>43814</v>
      </c>
      <c r="H229" s="167"/>
    </row>
    <row r="230" spans="2:8" x14ac:dyDescent="0.2">
      <c r="B230" s="107">
        <v>43831</v>
      </c>
      <c r="C230" s="123">
        <f t="shared" si="3"/>
        <v>43829</v>
      </c>
      <c r="D230" s="109">
        <v>22</v>
      </c>
      <c r="E230" s="164">
        <v>4.4999999999999998E-2</v>
      </c>
      <c r="F230" s="165"/>
      <c r="G230" s="22">
        <v>43845</v>
      </c>
      <c r="H230" s="167"/>
    </row>
    <row r="231" spans="2:8" x14ac:dyDescent="0.2">
      <c r="B231" s="107">
        <v>43862</v>
      </c>
      <c r="C231" s="123">
        <f t="shared" si="3"/>
        <v>43860</v>
      </c>
      <c r="D231" s="109">
        <v>20</v>
      </c>
      <c r="E231" s="164">
        <v>4.4999999999999998E-2</v>
      </c>
      <c r="F231" s="165"/>
      <c r="G231" s="22">
        <v>43876</v>
      </c>
      <c r="H231" s="167"/>
    </row>
    <row r="232" spans="2:8" x14ac:dyDescent="0.2">
      <c r="B232" s="107">
        <v>43891</v>
      </c>
      <c r="C232" s="123">
        <f t="shared" si="3"/>
        <v>43889</v>
      </c>
      <c r="D232" s="109">
        <v>22</v>
      </c>
      <c r="E232" s="164">
        <v>4.4999999999999998E-2</v>
      </c>
      <c r="F232" s="165"/>
      <c r="G232" s="22">
        <v>43905</v>
      </c>
      <c r="H232" s="167"/>
    </row>
    <row r="233" spans="2:8" x14ac:dyDescent="0.2">
      <c r="B233" s="107">
        <v>43922</v>
      </c>
      <c r="C233" s="123">
        <f t="shared" si="3"/>
        <v>43920</v>
      </c>
      <c r="D233" s="109">
        <v>22</v>
      </c>
      <c r="E233" s="164">
        <v>4.4999999999999998E-2</v>
      </c>
      <c r="F233" s="165"/>
      <c r="G233" s="22">
        <v>43936</v>
      </c>
      <c r="H233" s="167"/>
    </row>
    <row r="234" spans="2:8" x14ac:dyDescent="0.2">
      <c r="B234" s="107">
        <v>43952</v>
      </c>
      <c r="C234" s="123">
        <f t="shared" si="3"/>
        <v>43950</v>
      </c>
      <c r="D234" s="109">
        <v>20</v>
      </c>
      <c r="E234" s="164">
        <v>4.4999999999999998E-2</v>
      </c>
      <c r="F234" s="165"/>
      <c r="G234" s="22">
        <v>43966</v>
      </c>
      <c r="H234" s="167"/>
    </row>
    <row r="235" spans="2:8" x14ac:dyDescent="0.2">
      <c r="B235" s="107">
        <v>43983</v>
      </c>
      <c r="C235" s="123">
        <f t="shared" si="3"/>
        <v>43981</v>
      </c>
      <c r="D235" s="109">
        <v>22</v>
      </c>
      <c r="E235" s="164">
        <v>4.4999999999999998E-2</v>
      </c>
      <c r="F235" s="165"/>
      <c r="G235" s="22">
        <v>43997</v>
      </c>
      <c r="H235" s="167"/>
    </row>
    <row r="236" spans="2:8" x14ac:dyDescent="0.2">
      <c r="B236" s="107">
        <v>44013</v>
      </c>
      <c r="C236" s="123">
        <f t="shared" si="3"/>
        <v>44011</v>
      </c>
      <c r="D236" s="109">
        <v>23</v>
      </c>
      <c r="E236" s="164">
        <v>4.4999999999999998E-2</v>
      </c>
      <c r="F236" s="165"/>
      <c r="G236" s="22">
        <v>44027</v>
      </c>
      <c r="H236" s="167"/>
    </row>
    <row r="237" spans="2:8" x14ac:dyDescent="0.2">
      <c r="B237" s="107">
        <v>44044</v>
      </c>
      <c r="C237" s="123">
        <f t="shared" si="3"/>
        <v>44042</v>
      </c>
      <c r="D237" s="109">
        <v>21</v>
      </c>
      <c r="E237" s="164">
        <v>4.4999999999999998E-2</v>
      </c>
      <c r="F237" s="165"/>
      <c r="G237" s="22">
        <v>44058</v>
      </c>
      <c r="H237" s="167"/>
    </row>
    <row r="238" spans="2:8" x14ac:dyDescent="0.2">
      <c r="B238" s="107">
        <v>44075</v>
      </c>
      <c r="C238" s="123">
        <f t="shared" si="3"/>
        <v>44073</v>
      </c>
      <c r="D238" s="109">
        <v>21</v>
      </c>
      <c r="E238" s="164">
        <v>4.4999999999999998E-2</v>
      </c>
      <c r="F238" s="165"/>
      <c r="G238" s="22">
        <v>44089</v>
      </c>
      <c r="H238" s="167"/>
    </row>
    <row r="239" spans="2:8" x14ac:dyDescent="0.2">
      <c r="B239" s="107">
        <v>44105</v>
      </c>
      <c r="C239" s="123">
        <f t="shared" si="3"/>
        <v>44103</v>
      </c>
      <c r="D239" s="109">
        <v>22</v>
      </c>
      <c r="E239" s="164">
        <v>4.4999999999999998E-2</v>
      </c>
      <c r="F239" s="165"/>
      <c r="G239" s="22">
        <v>44119</v>
      </c>
      <c r="H239" s="167"/>
    </row>
    <row r="240" spans="2:8" x14ac:dyDescent="0.2">
      <c r="B240" s="107">
        <v>44136</v>
      </c>
      <c r="C240" s="123">
        <f t="shared" si="3"/>
        <v>44134</v>
      </c>
      <c r="D240" s="109">
        <v>20</v>
      </c>
      <c r="E240" s="164">
        <v>4.4999999999999998E-2</v>
      </c>
      <c r="F240" s="165"/>
      <c r="G240" s="22">
        <v>44150</v>
      </c>
      <c r="H240" s="167"/>
    </row>
    <row r="241" spans="2:8" x14ac:dyDescent="0.2">
      <c r="B241" s="107">
        <v>44166</v>
      </c>
      <c r="C241" s="123">
        <f t="shared" si="3"/>
        <v>44164</v>
      </c>
      <c r="D241" s="109">
        <v>22</v>
      </c>
      <c r="E241" s="164">
        <v>4.4999999999999998E-2</v>
      </c>
      <c r="F241" s="165"/>
      <c r="G241" s="22">
        <v>44180</v>
      </c>
      <c r="H241" s="167"/>
    </row>
    <row r="242" spans="2:8" x14ac:dyDescent="0.2">
      <c r="B242" s="107">
        <v>44197</v>
      </c>
      <c r="C242" s="123">
        <f t="shared" si="3"/>
        <v>44195</v>
      </c>
      <c r="D242" s="109">
        <v>22</v>
      </c>
      <c r="E242" s="164">
        <v>4.4999999999999998E-2</v>
      </c>
      <c r="F242" s="165"/>
      <c r="G242" s="22">
        <v>44211</v>
      </c>
      <c r="H242" s="167"/>
    </row>
    <row r="243" spans="2:8" x14ac:dyDescent="0.2">
      <c r="B243" s="107">
        <v>44228</v>
      </c>
      <c r="C243" s="123">
        <f t="shared" si="3"/>
        <v>44226</v>
      </c>
      <c r="D243" s="109">
        <v>20</v>
      </c>
      <c r="E243" s="164">
        <v>4.4999999999999998E-2</v>
      </c>
      <c r="F243" s="165"/>
      <c r="G243" s="22">
        <v>44242</v>
      </c>
      <c r="H243" s="167"/>
    </row>
    <row r="244" spans="2:8" x14ac:dyDescent="0.2">
      <c r="B244" s="107">
        <v>44256</v>
      </c>
      <c r="C244" s="123">
        <f t="shared" si="3"/>
        <v>44254</v>
      </c>
      <c r="D244" s="109">
        <v>21</v>
      </c>
      <c r="E244" s="164">
        <v>4.4999999999999998E-2</v>
      </c>
      <c r="F244" s="165"/>
      <c r="G244" s="22">
        <v>44270</v>
      </c>
      <c r="H244" s="167"/>
    </row>
    <row r="245" spans="2:8" x14ac:dyDescent="0.2">
      <c r="B245" s="107">
        <v>44287</v>
      </c>
      <c r="C245" s="123">
        <f t="shared" si="3"/>
        <v>44285</v>
      </c>
      <c r="D245" s="109">
        <v>22</v>
      </c>
      <c r="E245" s="164">
        <v>4.4999999999999998E-2</v>
      </c>
      <c r="F245" s="165"/>
      <c r="G245" s="22">
        <v>44301</v>
      </c>
      <c r="H245" s="167"/>
    </row>
    <row r="246" spans="2:8" x14ac:dyDescent="0.2">
      <c r="B246" s="107">
        <v>44317</v>
      </c>
      <c r="C246" s="123">
        <f t="shared" si="3"/>
        <v>44315</v>
      </c>
      <c r="D246" s="109">
        <v>22</v>
      </c>
      <c r="E246" s="164">
        <v>4.4999999999999998E-2</v>
      </c>
      <c r="F246" s="165"/>
      <c r="G246" s="22">
        <v>44331</v>
      </c>
      <c r="H246" s="167"/>
    </row>
    <row r="247" spans="2:8" x14ac:dyDescent="0.2">
      <c r="B247" s="107">
        <v>44348</v>
      </c>
      <c r="C247" s="123">
        <f t="shared" si="3"/>
        <v>44346</v>
      </c>
      <c r="D247" s="109">
        <v>20</v>
      </c>
      <c r="E247" s="164">
        <v>4.4999999999999998E-2</v>
      </c>
      <c r="F247" s="165"/>
      <c r="G247" s="22">
        <v>44362</v>
      </c>
      <c r="H247" s="167"/>
    </row>
    <row r="248" spans="2:8" x14ac:dyDescent="0.2">
      <c r="B248" s="107">
        <v>44378</v>
      </c>
      <c r="C248" s="123">
        <f t="shared" si="3"/>
        <v>44376</v>
      </c>
      <c r="D248" s="109">
        <v>22</v>
      </c>
      <c r="E248" s="164">
        <v>4.4999999999999998E-2</v>
      </c>
      <c r="F248" s="165"/>
      <c r="G248" s="22">
        <v>44392</v>
      </c>
      <c r="H248" s="167"/>
    </row>
    <row r="249" spans="2:8" x14ac:dyDescent="0.2">
      <c r="B249" s="107">
        <v>44409</v>
      </c>
      <c r="C249" s="123">
        <f t="shared" si="3"/>
        <v>44407</v>
      </c>
      <c r="D249" s="109">
        <v>22</v>
      </c>
      <c r="E249" s="164">
        <v>4.4999999999999998E-2</v>
      </c>
      <c r="F249" s="165"/>
      <c r="G249" s="22">
        <v>44423</v>
      </c>
      <c r="H249" s="167"/>
    </row>
    <row r="250" spans="2:8" x14ac:dyDescent="0.2">
      <c r="B250" s="107">
        <v>44440</v>
      </c>
      <c r="C250" s="123">
        <f t="shared" si="3"/>
        <v>44438</v>
      </c>
      <c r="D250" s="109">
        <v>20</v>
      </c>
      <c r="E250" s="164">
        <v>4.4999999999999998E-2</v>
      </c>
      <c r="F250" s="165"/>
      <c r="G250" s="22">
        <v>44454</v>
      </c>
      <c r="H250" s="167"/>
    </row>
    <row r="251" spans="2:8" x14ac:dyDescent="0.2">
      <c r="B251" s="107">
        <v>44470</v>
      </c>
      <c r="C251" s="123">
        <f t="shared" si="3"/>
        <v>44468</v>
      </c>
      <c r="D251" s="109">
        <v>23</v>
      </c>
      <c r="E251" s="164">
        <v>4.4999999999999998E-2</v>
      </c>
      <c r="F251" s="165"/>
      <c r="G251" s="22">
        <v>44484</v>
      </c>
      <c r="H251" s="167"/>
    </row>
    <row r="252" spans="2:8" x14ac:dyDescent="0.2">
      <c r="B252" s="107">
        <v>44501</v>
      </c>
      <c r="C252" s="123">
        <f t="shared" si="3"/>
        <v>44499</v>
      </c>
      <c r="D252" s="109">
        <v>20</v>
      </c>
      <c r="E252" s="164">
        <v>4.4999999999999998E-2</v>
      </c>
      <c r="F252" s="165"/>
      <c r="G252" s="22">
        <v>44515</v>
      </c>
      <c r="H252" s="167"/>
    </row>
    <row r="253" spans="2:8" x14ac:dyDescent="0.2">
      <c r="B253" s="107">
        <v>44531</v>
      </c>
      <c r="C253" s="123">
        <f t="shared" si="3"/>
        <v>44529</v>
      </c>
      <c r="D253" s="109">
        <v>21</v>
      </c>
      <c r="E253" s="164">
        <v>4.4999999999999998E-2</v>
      </c>
      <c r="F253" s="165"/>
      <c r="G253" s="22">
        <v>44545</v>
      </c>
      <c r="H253" s="167"/>
    </row>
    <row r="254" spans="2:8" x14ac:dyDescent="0.2">
      <c r="B254" s="107">
        <v>44562</v>
      </c>
      <c r="C254" s="123">
        <f t="shared" si="3"/>
        <v>44560</v>
      </c>
      <c r="D254" s="109">
        <v>22</v>
      </c>
      <c r="E254" s="164">
        <v>4.4999999999999998E-2</v>
      </c>
      <c r="F254" s="165"/>
      <c r="G254" s="22">
        <v>44576</v>
      </c>
      <c r="H254" s="167"/>
    </row>
    <row r="255" spans="2:8" x14ac:dyDescent="0.2">
      <c r="B255" s="107">
        <v>44593</v>
      </c>
      <c r="C255" s="123">
        <f t="shared" si="3"/>
        <v>44591</v>
      </c>
      <c r="D255" s="109">
        <v>20</v>
      </c>
      <c r="E255" s="164">
        <v>4.4999999999999998E-2</v>
      </c>
      <c r="F255" s="165"/>
      <c r="G255" s="22">
        <v>44607</v>
      </c>
      <c r="H255" s="167"/>
    </row>
    <row r="256" spans="2:8" x14ac:dyDescent="0.2">
      <c r="B256" s="107">
        <v>44621</v>
      </c>
      <c r="C256" s="123">
        <f t="shared" si="3"/>
        <v>44619</v>
      </c>
      <c r="D256" s="109">
        <v>21</v>
      </c>
      <c r="E256" s="164">
        <v>4.4999999999999998E-2</v>
      </c>
      <c r="F256" s="165"/>
      <c r="G256" s="22">
        <v>44635</v>
      </c>
      <c r="H256" s="167"/>
    </row>
    <row r="257" spans="2:8" x14ac:dyDescent="0.2">
      <c r="B257" s="107">
        <v>44652</v>
      </c>
      <c r="C257" s="123">
        <f t="shared" si="3"/>
        <v>44650</v>
      </c>
      <c r="D257" s="109">
        <v>22</v>
      </c>
      <c r="E257" s="164">
        <v>4.4999999999999998E-2</v>
      </c>
      <c r="F257" s="165"/>
      <c r="G257" s="22">
        <v>44666</v>
      </c>
      <c r="H257" s="167"/>
    </row>
    <row r="258" spans="2:8" x14ac:dyDescent="0.2">
      <c r="B258" s="107">
        <v>44682</v>
      </c>
      <c r="C258" s="123">
        <f t="shared" si="3"/>
        <v>44680</v>
      </c>
      <c r="D258" s="109">
        <v>22</v>
      </c>
      <c r="E258" s="164">
        <v>4.4999999999999998E-2</v>
      </c>
      <c r="F258" s="165"/>
      <c r="G258" s="22">
        <v>44696</v>
      </c>
      <c r="H258" s="167"/>
    </row>
    <row r="259" spans="2:8" x14ac:dyDescent="0.2">
      <c r="B259" s="107">
        <v>44713</v>
      </c>
      <c r="C259" s="123">
        <f t="shared" si="3"/>
        <v>44711</v>
      </c>
      <c r="D259" s="109">
        <v>20</v>
      </c>
      <c r="E259" s="164">
        <v>4.4999999999999998E-2</v>
      </c>
      <c r="F259" s="165"/>
      <c r="G259" s="22">
        <v>44727</v>
      </c>
      <c r="H259" s="167"/>
    </row>
    <row r="260" spans="2:8" x14ac:dyDescent="0.2">
      <c r="B260" s="107">
        <v>44743</v>
      </c>
      <c r="C260" s="123">
        <f t="shared" si="3"/>
        <v>44741</v>
      </c>
      <c r="D260" s="109">
        <v>22</v>
      </c>
      <c r="E260" s="164">
        <v>4.4999999999999998E-2</v>
      </c>
      <c r="F260" s="165"/>
      <c r="G260" s="22">
        <v>44757</v>
      </c>
      <c r="H260" s="167"/>
    </row>
    <row r="261" spans="2:8" x14ac:dyDescent="0.2">
      <c r="B261" s="107">
        <v>44774</v>
      </c>
      <c r="C261" s="123">
        <f t="shared" si="3"/>
        <v>44772</v>
      </c>
      <c r="D261" s="109">
        <v>22</v>
      </c>
      <c r="E261" s="164">
        <v>4.4999999999999998E-2</v>
      </c>
      <c r="F261" s="165"/>
      <c r="G261" s="22">
        <v>44788</v>
      </c>
      <c r="H261" s="167"/>
    </row>
    <row r="262" spans="2:8" x14ac:dyDescent="0.2">
      <c r="B262" s="107">
        <v>44805</v>
      </c>
      <c r="C262" s="123">
        <f t="shared" si="3"/>
        <v>44803</v>
      </c>
      <c r="D262" s="109">
        <v>20</v>
      </c>
      <c r="E262" s="164">
        <v>4.4999999999999998E-2</v>
      </c>
      <c r="F262" s="165"/>
      <c r="G262" s="22">
        <v>44819</v>
      </c>
      <c r="H262" s="167"/>
    </row>
    <row r="263" spans="2:8" x14ac:dyDescent="0.2">
      <c r="B263" s="107">
        <v>44835</v>
      </c>
      <c r="C263" s="123">
        <f t="shared" si="3"/>
        <v>44833</v>
      </c>
      <c r="D263" s="109">
        <v>23</v>
      </c>
      <c r="E263" s="164">
        <v>4.4999999999999998E-2</v>
      </c>
      <c r="F263" s="165"/>
      <c r="G263" s="22">
        <v>44849</v>
      </c>
      <c r="H263" s="167"/>
    </row>
    <row r="264" spans="2:8" x14ac:dyDescent="0.2">
      <c r="B264" s="107">
        <v>44866</v>
      </c>
      <c r="C264" s="123">
        <f t="shared" si="3"/>
        <v>44864</v>
      </c>
      <c r="D264" s="109">
        <v>20</v>
      </c>
      <c r="E264" s="164">
        <v>4.4999999999999998E-2</v>
      </c>
      <c r="F264" s="165"/>
      <c r="G264" s="22">
        <v>44880</v>
      </c>
      <c r="H264" s="167"/>
    </row>
    <row r="265" spans="2:8" ht="13.5" thickBot="1" x14ac:dyDescent="0.25">
      <c r="B265" s="107">
        <v>44896</v>
      </c>
      <c r="C265" s="120">
        <f t="shared" si="3"/>
        <v>44894</v>
      </c>
      <c r="D265" s="121">
        <v>21</v>
      </c>
      <c r="E265" s="164">
        <v>4.4999999999999998E-2</v>
      </c>
      <c r="F265" s="166"/>
      <c r="G265" s="23">
        <v>44910</v>
      </c>
      <c r="H265" s="1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98"/>
  <sheetViews>
    <sheetView tabSelected="1"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 x14ac:dyDescent="0.2"/>
  <cols>
    <col min="1" max="1" width="4.7109375" style="70" customWidth="1"/>
    <col min="2" max="2" width="6.42578125" style="70" bestFit="1" customWidth="1"/>
    <col min="3" max="3" width="10.7109375" bestFit="1" customWidth="1"/>
    <col min="4" max="4" width="10.7109375" customWidth="1"/>
    <col min="5" max="5" width="10.42578125" customWidth="1"/>
    <col min="6" max="6" width="9.28515625" style="52" bestFit="1" customWidth="1"/>
    <col min="7" max="7" width="9.28515625" style="52" customWidth="1"/>
    <col min="8" max="8" width="10.85546875" style="51" bestFit="1" customWidth="1"/>
    <col min="9" max="10" width="8.42578125" bestFit="1" customWidth="1"/>
    <col min="11" max="13" width="7.7109375" bestFit="1" customWidth="1"/>
    <col min="14" max="14" width="7.5703125" bestFit="1" customWidth="1"/>
    <col min="15" max="15" width="8.140625" customWidth="1"/>
    <col min="16" max="16" width="8" bestFit="1" customWidth="1"/>
    <col min="17" max="17" width="7" bestFit="1" customWidth="1"/>
    <col min="18" max="18" width="10.28515625" bestFit="1" customWidth="1"/>
    <col min="19" max="19" width="8.5703125" style="70" bestFit="1" customWidth="1"/>
    <col min="20" max="20" width="8.5703125" style="177" bestFit="1" customWidth="1"/>
    <col min="21" max="21" width="6.42578125" customWidth="1"/>
    <col min="22" max="22" width="5.140625" customWidth="1"/>
  </cols>
  <sheetData>
    <row r="1" spans="1:27" ht="21" thickBot="1" x14ac:dyDescent="0.35">
      <c r="C1" s="78" t="s">
        <v>24</v>
      </c>
      <c r="D1" s="70"/>
      <c r="E1" s="70"/>
      <c r="F1" s="80" t="s">
        <v>45</v>
      </c>
      <c r="G1" s="80"/>
      <c r="H1" s="72"/>
      <c r="I1" s="210" t="s">
        <v>53</v>
      </c>
      <c r="J1" s="211"/>
      <c r="K1" s="211"/>
      <c r="L1" s="211"/>
      <c r="M1" s="212"/>
      <c r="N1" s="70"/>
      <c r="O1" s="70"/>
      <c r="P1" s="70"/>
      <c r="Q1" s="70"/>
      <c r="R1" s="70"/>
      <c r="U1" s="70"/>
      <c r="V1" s="70"/>
    </row>
    <row r="2" spans="1:27" x14ac:dyDescent="0.2">
      <c r="B2" s="74" t="s">
        <v>10</v>
      </c>
      <c r="C2" s="169">
        <f ca="1">Lookups!K2</f>
        <v>37189</v>
      </c>
      <c r="D2" s="170"/>
      <c r="E2" s="75"/>
      <c r="F2" s="76" t="s">
        <v>18</v>
      </c>
      <c r="G2" s="76" t="s">
        <v>19</v>
      </c>
      <c r="H2" s="171"/>
      <c r="I2" s="73" t="s">
        <v>18</v>
      </c>
      <c r="J2" s="73" t="s">
        <v>19</v>
      </c>
      <c r="K2" s="74" t="s">
        <v>18</v>
      </c>
      <c r="L2" s="73" t="s">
        <v>18</v>
      </c>
      <c r="M2" s="73" t="s">
        <v>19</v>
      </c>
      <c r="N2" s="73" t="s">
        <v>18</v>
      </c>
      <c r="O2" s="73" t="s">
        <v>44</v>
      </c>
      <c r="P2" s="73" t="s">
        <v>44</v>
      </c>
      <c r="Q2" s="73" t="s">
        <v>44</v>
      </c>
      <c r="R2" s="75"/>
      <c r="S2" s="74" t="s">
        <v>20</v>
      </c>
      <c r="T2" s="178" t="s">
        <v>20</v>
      </c>
      <c r="U2" s="75"/>
      <c r="V2" s="73" t="s">
        <v>23</v>
      </c>
    </row>
    <row r="3" spans="1:27" ht="13.5" thickBot="1" x14ac:dyDescent="0.25">
      <c r="B3" s="74" t="s">
        <v>46</v>
      </c>
      <c r="C3" s="74" t="s">
        <v>16</v>
      </c>
      <c r="D3" s="74" t="s">
        <v>17</v>
      </c>
      <c r="E3" s="74" t="s">
        <v>0</v>
      </c>
      <c r="F3" s="76" t="s">
        <v>6</v>
      </c>
      <c r="G3" s="76" t="s">
        <v>6</v>
      </c>
      <c r="H3" s="77" t="s">
        <v>5</v>
      </c>
      <c r="I3" s="74" t="s">
        <v>8</v>
      </c>
      <c r="J3" s="74" t="s">
        <v>8</v>
      </c>
      <c r="K3" s="74" t="s">
        <v>11</v>
      </c>
      <c r="L3" s="74" t="s">
        <v>9</v>
      </c>
      <c r="M3" s="74" t="s">
        <v>9</v>
      </c>
      <c r="N3" s="74" t="s">
        <v>12</v>
      </c>
      <c r="O3" s="74" t="s">
        <v>7</v>
      </c>
      <c r="P3" s="74" t="s">
        <v>15</v>
      </c>
      <c r="Q3" s="74" t="s">
        <v>43</v>
      </c>
      <c r="R3" s="79" t="s">
        <v>14</v>
      </c>
      <c r="S3" s="74" t="s">
        <v>21</v>
      </c>
      <c r="T3" s="178" t="s">
        <v>22</v>
      </c>
      <c r="U3" s="74" t="s">
        <v>13</v>
      </c>
      <c r="V3" s="74" t="s">
        <v>14</v>
      </c>
      <c r="X3" s="74" t="s">
        <v>56</v>
      </c>
      <c r="Y3" s="74" t="s">
        <v>56</v>
      </c>
      <c r="Z3" s="74" t="s">
        <v>59</v>
      </c>
      <c r="AA3" s="74" t="s">
        <v>59</v>
      </c>
    </row>
    <row r="4" spans="1:27" ht="13.5" thickBot="1" x14ac:dyDescent="0.25">
      <c r="A4" s="214" t="s">
        <v>65</v>
      </c>
      <c r="B4" s="191"/>
      <c r="C4" s="32">
        <v>0.5</v>
      </c>
      <c r="D4" s="34">
        <v>0.57999999999999996</v>
      </c>
      <c r="E4" s="20">
        <v>37226</v>
      </c>
      <c r="F4" s="56">
        <v>27.5</v>
      </c>
      <c r="G4" s="56">
        <v>27.8</v>
      </c>
      <c r="H4" s="53">
        <v>25</v>
      </c>
      <c r="I4" s="61">
        <f ca="1">IF(AND(F4&gt;H4,F$1="No"),"",_xll.EURO(F4,H4,U4,U4,C4,V4,1,0))</f>
        <v>3.1554407978422496</v>
      </c>
      <c r="J4" s="67">
        <f ca="1">IF(AND(G4&gt;H4,F$1="no"),"",_xll.EURO(G4,H4,U4,U4,D4,V4,1,0))</f>
        <v>3.5959210679927516</v>
      </c>
      <c r="K4" s="7">
        <f ca="1">_xll.EURO(F4,H4,U4,U4,C4,V4,1,1)</f>
        <v>0.75336949606911507</v>
      </c>
      <c r="L4" s="61">
        <f ca="1">IF(AND(G4&lt;H4,F$1="no"),"",_xll.EURO(G4,H4,U4,U4,C4,V4,0,0))</f>
        <v>0.59406579822943417</v>
      </c>
      <c r="M4" s="62">
        <f ca="1">IF(AND(F4&lt;H4,F$1="no"),"",_xll.EURO(F4,H4,U4,U4,D4,V4,0,0))</f>
        <v>0.88231486246824709</v>
      </c>
      <c r="N4" s="94">
        <f ca="1">_xll.EURO(F4,H4,U4,U4,C4,V4,0,1)</f>
        <v>-0.24328225464694103</v>
      </c>
      <c r="O4" s="16">
        <f ca="1">_xll.EURO($F4,$H4,$U4,$U4,$C4,$V4,1,2)</f>
        <v>7.3463945152603391E-2</v>
      </c>
      <c r="P4" s="8">
        <f ca="1">_xll.EURO($F4,$H4,$U4,$U4,$C4,$V4,1,3)</f>
        <v>2.6618737826940055</v>
      </c>
      <c r="Q4" s="8">
        <f ca="1">_xll.EURO($F4,$H4,$U4,$U4,$C4,$V4,1,5)/365</f>
        <v>-1.8723830513102908E-2</v>
      </c>
      <c r="R4" s="172">
        <f>VLOOKUP(E4,Lookups!$B$6:$C$304,2)</f>
        <v>37224</v>
      </c>
      <c r="S4" s="8" t="str">
        <f t="shared" ref="S4:S28" si="0">IF(F4&gt;H4,"",J4-I4)</f>
        <v/>
      </c>
      <c r="T4" s="179">
        <f t="shared" ref="T4:T28" ca="1" si="1">IF(F4&gt;H4,M4-L4,"")</f>
        <v>0.28824906423881291</v>
      </c>
      <c r="U4" s="184">
        <f>VLOOKUP(E4,Lookups!$B$6:$E$304,4)</f>
        <v>3.5000000000000003E-2</v>
      </c>
      <c r="V4" s="27">
        <f t="shared" ref="V4:V35" ca="1" si="2">R4-$C$2</f>
        <v>35</v>
      </c>
    </row>
    <row r="5" spans="1:27" x14ac:dyDescent="0.2">
      <c r="A5" s="215"/>
      <c r="B5" s="192">
        <v>0</v>
      </c>
      <c r="C5" s="18">
        <f>C$4+B5</f>
        <v>0.5</v>
      </c>
      <c r="D5" s="35">
        <f>D$4+B5</f>
        <v>0.57999999999999996</v>
      </c>
      <c r="E5" s="38">
        <v>37226</v>
      </c>
      <c r="F5" s="57">
        <f t="shared" ref="F5:G8" si="3">F4</f>
        <v>27.5</v>
      </c>
      <c r="G5" s="57">
        <f t="shared" si="3"/>
        <v>27.8</v>
      </c>
      <c r="H5" s="54">
        <v>30</v>
      </c>
      <c r="I5" s="63">
        <f ca="1">IF(AND(F5&gt;H5,F$1="No"),"",_xll.EURO(F5,H5,U5,U5,C5,V5,1,0))</f>
        <v>0.79313210400069245</v>
      </c>
      <c r="J5" s="68">
        <f ca="1">IF(AND(G5&gt;H5,F$1="no"),"",_xll.EURO(G5,H5,U5,U5,D5,V5,1,0))</f>
        <v>1.1460481455862848</v>
      </c>
      <c r="K5" s="9">
        <f ca="1">_xll.EURO(F5,H5,U5,U5,C5,V5,1,1)</f>
        <v>0.3128650105749371</v>
      </c>
      <c r="L5" s="63">
        <f ca="1">IF(AND(G5&lt;H5,F$1="no"),"",_xll.EURO(G5,H5,U5,U5,C5,V5,0,0))</f>
        <v>3.0833908495012778</v>
      </c>
      <c r="M5" s="64">
        <f ca="1">IF(AND(F5&lt;H5,F$1="no"),"",_xll.EURO(F5,H5,U5,U5,D5,V5,0,0))</f>
        <v>3.5307180942289058</v>
      </c>
      <c r="N5" s="95">
        <f ca="1">_xll.EURO(F5,H5,U5,U5,C5,V5,0,1)</f>
        <v>-0.68378674014111906</v>
      </c>
      <c r="O5" s="14">
        <f ca="1">_xll.EURO($F5,$H5,$U5,$U5,$C5,$V5,1,2)</f>
        <v>8.3057658775581841E-2</v>
      </c>
      <c r="P5" s="10">
        <f ca="1">_xll.EURO($F5,$H5,$U5,$U5,$C5,$V5,1,3)</f>
        <v>3.0094899462233835</v>
      </c>
      <c r="Q5" s="10">
        <f ca="1">_xll.EURO($F5,$H5,$U5,$U5,$C5,$V5,1,5)/365</f>
        <v>-2.1435026527367663E-2</v>
      </c>
      <c r="R5" s="172">
        <f>VLOOKUP(E5,Lookups!$B$6:$C$304,2)</f>
        <v>37224</v>
      </c>
      <c r="S5" s="10">
        <f t="shared" ca="1" si="0"/>
        <v>0.35291604158559231</v>
      </c>
      <c r="T5" s="180" t="str">
        <f t="shared" si="1"/>
        <v/>
      </c>
      <c r="U5" s="185">
        <f>VLOOKUP(E5,Lookups!$B$6:$E$304,4)</f>
        <v>3.5000000000000003E-2</v>
      </c>
      <c r="V5" s="28">
        <f t="shared" ca="1" si="2"/>
        <v>35</v>
      </c>
    </row>
    <row r="6" spans="1:27" x14ac:dyDescent="0.2">
      <c r="A6" s="215"/>
      <c r="B6" s="192">
        <v>0</v>
      </c>
      <c r="C6" s="18">
        <f>C$4+B6</f>
        <v>0.5</v>
      </c>
      <c r="D6" s="35">
        <f>D$4+B6</f>
        <v>0.57999999999999996</v>
      </c>
      <c r="E6" s="38">
        <v>37226</v>
      </c>
      <c r="F6" s="57">
        <f t="shared" si="3"/>
        <v>27.5</v>
      </c>
      <c r="G6" s="57">
        <f t="shared" si="3"/>
        <v>27.8</v>
      </c>
      <c r="H6" s="54">
        <v>35</v>
      </c>
      <c r="I6" s="63">
        <f ca="1">IF(AND(F6&gt;H6,F$1="No"),"",_xll.EURO(F6,H6,U6,U6,C6,V6,1,0))</f>
        <v>0.12242404903345183</v>
      </c>
      <c r="J6" s="68">
        <f ca="1">IF(AND(G6&gt;H6,F$1="no"),"",_xll.EURO(G6,H6,U6,U6,D6,V6,1,0))</f>
        <v>0.26284431673940079</v>
      </c>
      <c r="K6" s="9">
        <f ca="1">_xll.EURO(F6,H6,U6,U6,C6,V6,1,1)</f>
        <v>6.9107394363963681E-2</v>
      </c>
      <c r="L6" s="63">
        <f ca="1">IF(AND(G6&lt;H6,F$1="no"),"",_xll.EURO(G6,H6,U6,U6,C6,V6,0,0))</f>
        <v>7.3204971500708034</v>
      </c>
      <c r="M6" s="64">
        <f ca="1">IF(AND(F6&lt;H6,F$1="no"),"",_xll.EURO(F6,H6,U6,U6,D6,V6,0,0))</f>
        <v>7.7046433709716453</v>
      </c>
      <c r="N6" s="95">
        <f ca="1">_xll.EURO(F6,H6,U6,U6,C6,V6,0,1)</f>
        <v>-0.92754435635209243</v>
      </c>
      <c r="O6" s="14">
        <f ca="1">_xll.EURO($F6,$H6,$U6,$U6,$C6,$V6,1,2)</f>
        <v>3.1210771197685408E-2</v>
      </c>
      <c r="P6" s="10">
        <f ca="1">_xll.EURO($F6,$H6,$U6,$U6,$C6,$V6,1,3)</f>
        <v>1.1308830939613082</v>
      </c>
      <c r="Q6" s="10">
        <f ca="1">_xll.EURO($F6,$H6,$U6,$U6,$C6,$V6,1,5)/365</f>
        <v>-8.0715297892192551E-3</v>
      </c>
      <c r="R6" s="173">
        <f>VLOOKUP(E6,Lookups!$B$6:$C$304,2)</f>
        <v>37224</v>
      </c>
      <c r="S6" s="10">
        <f t="shared" ca="1" si="0"/>
        <v>0.14042026770594895</v>
      </c>
      <c r="T6" s="180" t="str">
        <f t="shared" si="1"/>
        <v/>
      </c>
      <c r="U6" s="185">
        <f>VLOOKUP(E6,Lookups!$B$6:$E$304,4)</f>
        <v>3.5000000000000003E-2</v>
      </c>
      <c r="V6" s="28">
        <f t="shared" ca="1" si="2"/>
        <v>35</v>
      </c>
    </row>
    <row r="7" spans="1:27" x14ac:dyDescent="0.2">
      <c r="A7" s="215"/>
      <c r="B7" s="192">
        <v>0</v>
      </c>
      <c r="C7" s="18">
        <f>C$4+B7</f>
        <v>0.5</v>
      </c>
      <c r="D7" s="35">
        <f>D$4+B7</f>
        <v>0.57999999999999996</v>
      </c>
      <c r="E7" s="38">
        <v>37226</v>
      </c>
      <c r="F7" s="57">
        <f t="shared" si="3"/>
        <v>27.5</v>
      </c>
      <c r="G7" s="57">
        <f t="shared" si="3"/>
        <v>27.8</v>
      </c>
      <c r="H7" s="54">
        <v>20</v>
      </c>
      <c r="I7" s="63">
        <f ca="1">IF(AND(F7&gt;H7,F$1="No"),"",_xll.EURO(F7,H7,U7,U7,C7,V7,1,0))</f>
        <v>7.5011220864066246</v>
      </c>
      <c r="J7" s="68">
        <f ca="1">IF(AND(G7&gt;H7,F$1="no"),"",_xll.EURO(G7,H7,U7,U7,D7,V7,1,0))</f>
        <v>7.8289641692334726</v>
      </c>
      <c r="K7" s="9">
        <f ca="1">_xll.EURO(F7,H7,U7,U7,C7,V7,1,1)</f>
        <v>0.98032116311962825</v>
      </c>
      <c r="L7" s="63">
        <f ca="1">IF(AND(G7&lt;H7,F$1="no"),"",_xll.EURO(G7,H7,U7,U7,C7,V7,0,0))</f>
        <v>2.1742626671455101E-2</v>
      </c>
      <c r="M7" s="64">
        <f ca="1">IF(AND(F7&lt;H7,F$1="no"),"",_xll.EURO(F7,H7,U7,U7,D7,V7,0,0))</f>
        <v>6.3796070766868662E-2</v>
      </c>
      <c r="N7" s="95">
        <f ca="1">_xll.EURO(F7,H7,U7,U7,C7,V7,0,1)</f>
        <v>-1.6330587596427897E-2</v>
      </c>
      <c r="O7" s="14">
        <f ca="1">_xll.EURO($F7,$H7,$U7,$U7,$C7,$V7,1,2)</f>
        <v>9.5657603137651939E-3</v>
      </c>
      <c r="P7" s="10">
        <f ca="1">_xll.EURO($F7,$H7,$U7,$U7,$C7,$V7,1,3)</f>
        <v>0.34660331047908621</v>
      </c>
      <c r="Q7" s="10">
        <f ca="1">_xll.EURO($F7,$H7,$U7,$U7,$C7,$V7,1,5)/365</f>
        <v>-1.7581479633873543E-3</v>
      </c>
      <c r="R7" s="173">
        <f>VLOOKUP(E7,Lookups!$B$6:$C$304,2)</f>
        <v>37224</v>
      </c>
      <c r="S7" s="10" t="str">
        <f t="shared" si="0"/>
        <v/>
      </c>
      <c r="T7" s="180">
        <f t="shared" ca="1" si="1"/>
        <v>4.2053444095413561E-2</v>
      </c>
      <c r="U7" s="185">
        <f>VLOOKUP(E7,Lookups!$B$6:$E$304,4)</f>
        <v>3.5000000000000003E-2</v>
      </c>
      <c r="V7" s="28">
        <f t="shared" ca="1" si="2"/>
        <v>35</v>
      </c>
    </row>
    <row r="8" spans="1:27" ht="13.5" thickBot="1" x14ac:dyDescent="0.25">
      <c r="A8" s="216"/>
      <c r="B8" s="193">
        <v>0</v>
      </c>
      <c r="C8" s="18">
        <f>C$4+B8</f>
        <v>0.5</v>
      </c>
      <c r="D8" s="35">
        <f>D$4+B8</f>
        <v>0.57999999999999996</v>
      </c>
      <c r="E8" s="38">
        <v>37226</v>
      </c>
      <c r="F8" s="57">
        <f t="shared" si="3"/>
        <v>27.5</v>
      </c>
      <c r="G8" s="57">
        <f t="shared" si="3"/>
        <v>27.8</v>
      </c>
      <c r="H8" s="54">
        <v>22</v>
      </c>
      <c r="I8" s="63">
        <f ca="1">IF(AND(F8&gt;H8,F$1="No"),"",_xll.EURO(F8,H8,U8,U8,C8,V8,1,0))</f>
        <v>5.6081501671535179</v>
      </c>
      <c r="J8" s="68">
        <f ca="1">IF(AND(G8&gt;H8,F$1="no"),"",_xll.EURO(G8,H8,U8,U8,D8,V8,1,0))</f>
        <v>5.9800985442433046</v>
      </c>
      <c r="K8" s="9">
        <f ca="1">_xll.EURO(F8,H8,U8,U8,C8,V8,1,1)</f>
        <v>0.93249742092061627</v>
      </c>
      <c r="L8" s="63">
        <f ca="1">IF(AND(G8&lt;H8,F$1="no"),"",_xll.EURO(G8,H8,U8,U8,C8,V8,0,0))</f>
        <v>0.10859445523221445</v>
      </c>
      <c r="M8" s="64">
        <f ca="1">IF(AND(F8&lt;H8,F$1="no"),"",_xll.EURO(F8,H8,U8,U8,D8,V8,0,0))</f>
        <v>0.2253785598714968</v>
      </c>
      <c r="N8" s="96">
        <f ca="1">_xll.EURO(F8,H8,U8,U8,C8,V8,0,1)</f>
        <v>-6.4154329795439891E-2</v>
      </c>
      <c r="O8" s="17">
        <f ca="1">_xll.EURO($F8,$H8,$U8,$U8,$C8,$V8,1,2)</f>
        <v>2.9465579266493298E-2</v>
      </c>
      <c r="P8" s="12">
        <f ca="1">_xll.EURO($F8,$H8,$U8,$U8,$C8,$V8,1,3)</f>
        <v>1.0676482562765153</v>
      </c>
      <c r="Q8" s="12">
        <f ca="1">_xll.EURO($F8,$H8,$U8,$U8,$C8,$V8,1,5)/365</f>
        <v>-7.0935144772200582E-3</v>
      </c>
      <c r="R8" s="174">
        <f>VLOOKUP(E8,Lookups!$B$6:$C$304,2)</f>
        <v>37224</v>
      </c>
      <c r="S8" s="12" t="str">
        <f t="shared" si="0"/>
        <v/>
      </c>
      <c r="T8" s="181">
        <f t="shared" ca="1" si="1"/>
        <v>0.11678410463928235</v>
      </c>
      <c r="U8" s="186">
        <f>VLOOKUP(E8,Lookups!$B$6:$E$304,4)</f>
        <v>3.5000000000000003E-2</v>
      </c>
      <c r="V8" s="28">
        <f t="shared" ca="1" si="2"/>
        <v>35</v>
      </c>
      <c r="X8" t="s">
        <v>57</v>
      </c>
      <c r="Y8" t="s">
        <v>58</v>
      </c>
    </row>
    <row r="9" spans="1:27" x14ac:dyDescent="0.2">
      <c r="A9" s="204" t="s">
        <v>60</v>
      </c>
      <c r="B9" s="191"/>
      <c r="C9" s="32">
        <v>0.5</v>
      </c>
      <c r="D9" s="34">
        <v>0.5</v>
      </c>
      <c r="E9" s="20">
        <v>37257</v>
      </c>
      <c r="F9" s="56">
        <v>29.65</v>
      </c>
      <c r="G9" s="56">
        <v>29.65</v>
      </c>
      <c r="H9" s="53">
        <v>29.65</v>
      </c>
      <c r="I9" s="61">
        <f ca="1">IF(AND(F9&gt;H9,F$1="No"),"",_xll.EURO(F9,H9,U9,U9,C9,V9,1,0))</f>
        <v>2.456092287868973</v>
      </c>
      <c r="J9" s="67">
        <f ca="1">IF(AND(G9&gt;H9,F$1="no"),"",_xll.EURO(G9,H9,U9,U9,D9,V9,1,0))</f>
        <v>2.456092287868973</v>
      </c>
      <c r="K9" s="7">
        <f ca="1">_xll.EURO(F9,H9,U9,U9,C9,V9,1,1)</f>
        <v>0.53836107311755665</v>
      </c>
      <c r="L9" s="61">
        <f ca="1">IF(AND(G9&lt;H9,F$1="no"),"",_xll.EURO(G9,H9,U9,U9,C9,V9,0,0))</f>
        <v>2.4560922878689713</v>
      </c>
      <c r="M9" s="62">
        <f ca="1">IF(AND(F9&lt;H9,F$1="no"),"",_xll.EURO(F9,H9,U9,U9,D9,V9,0,0))</f>
        <v>2.4560922878689713</v>
      </c>
      <c r="N9" s="95">
        <f ca="1">_xll.EURO(F9,H9,U9,U9,C9,V9,0,1)</f>
        <v>-0.45552490826531478</v>
      </c>
      <c r="O9" s="14">
        <f ca="1">_xll.EURO($F9,$H9,$U9,$U9,$C9,$V9,1,2)</f>
        <v>6.3544649287074803E-2</v>
      </c>
      <c r="P9" s="10">
        <f ca="1">_xll.EURO($F9,$H9,$U9,$U9,$C9,$V9,1,3)</f>
        <v>4.8942723892458462</v>
      </c>
      <c r="Q9" s="10">
        <f ca="1">_xll.EURO($F9,$H9,$U9,$U9,$C9,$V9,1,5)/365</f>
        <v>-1.8895830514477088E-2</v>
      </c>
      <c r="R9" s="173">
        <f>VLOOKUP(E9,Lookups!$B$6:$C$304,2)</f>
        <v>37253</v>
      </c>
      <c r="S9" s="10">
        <f t="shared" ca="1" si="0"/>
        <v>0</v>
      </c>
      <c r="T9" s="180" t="str">
        <f t="shared" si="1"/>
        <v/>
      </c>
      <c r="U9" s="185">
        <f>VLOOKUP(E9,Lookups!$B$6:$E$304,4)</f>
        <v>3.5000000000000003E-2</v>
      </c>
      <c r="V9" s="27">
        <f t="shared" ca="1" si="2"/>
        <v>64</v>
      </c>
      <c r="X9" s="197">
        <f>'[2]EOL LINKS'!B$15</f>
        <v>3.81</v>
      </c>
      <c r="Y9" s="197">
        <f>'[2]EOL LINKS'!C$15</f>
        <v>3.8149999999999999</v>
      </c>
      <c r="Z9" s="198">
        <f>F9/X9*1000</f>
        <v>7782.1522309711281</v>
      </c>
      <c r="AA9" s="198">
        <f>G9/Y9*1000</f>
        <v>7771.9528178243772</v>
      </c>
    </row>
    <row r="10" spans="1:27" x14ac:dyDescent="0.2">
      <c r="A10" s="205"/>
      <c r="B10" s="194"/>
      <c r="C10" s="18">
        <f>C9</f>
        <v>0.5</v>
      </c>
      <c r="D10" s="35">
        <f>D9</f>
        <v>0.5</v>
      </c>
      <c r="E10" s="38">
        <v>37288</v>
      </c>
      <c r="F10" s="57">
        <f>F9</f>
        <v>29.65</v>
      </c>
      <c r="G10" s="57">
        <f>G9</f>
        <v>29.65</v>
      </c>
      <c r="H10" s="59">
        <f>H9</f>
        <v>29.65</v>
      </c>
      <c r="I10" s="63">
        <f ca="1">IF(AND(F10&gt;H10,F$1="No"),"",_xll.EURO(F10,H10,U10,U10,C10,V10,1,0))</f>
        <v>3.0113343962673085</v>
      </c>
      <c r="J10" s="68">
        <f ca="1">IF(AND(G10&gt;H10,F$1="no"),"",_xll.EURO(G10,H10,U10,U10,D10,V10,1,0))</f>
        <v>3.0113343962673085</v>
      </c>
      <c r="K10" s="9">
        <f ca="1">_xll.EURO(F10,H10,U10,U10,C10,V10,1,1)</f>
        <v>0.54615538654937912</v>
      </c>
      <c r="L10" s="63">
        <f ca="1">IF(AND(G10&lt;H10,F$1="no"),"",_xll.EURO(G10,H10,U10,U10,C10,V10,0,0))</f>
        <v>3.0113343962673103</v>
      </c>
      <c r="M10" s="64">
        <f ca="1">IF(AND(F10&lt;H10,F$1="no"),"",_xll.EURO(F10,H10,U10,U10,D10,V10,0,0))</f>
        <v>3.0113343962673103</v>
      </c>
      <c r="N10" s="97">
        <f ca="1">_xll.EURO(F10,H10,U10,U10,C10,V10,0,1)</f>
        <v>-0.44459267503952044</v>
      </c>
      <c r="O10" s="46">
        <f ca="1">_xll.EURO($F10,$H10,$U10,$U10,$C10,$V10,1,2)</f>
        <v>5.1307822366828168E-2</v>
      </c>
      <c r="P10" s="47">
        <f ca="1">_xll.EURO($F10,$H10,$U10,$U10,$C10,$V10,1,3)</f>
        <v>5.9894161857113524</v>
      </c>
      <c r="Q10" s="47">
        <f ca="1">_xll.EURO($F10,$H10,$U10,$U10,$C10,$V10,1,5)/365</f>
        <v>-1.5158454601961318E-2</v>
      </c>
      <c r="R10" s="175">
        <f>VLOOKUP(E10,Lookups!$B$6:$C$304,2)</f>
        <v>37286</v>
      </c>
      <c r="S10" s="47">
        <f t="shared" ca="1" si="0"/>
        <v>0</v>
      </c>
      <c r="T10" s="182" t="str">
        <f t="shared" si="1"/>
        <v/>
      </c>
      <c r="U10" s="187">
        <f>VLOOKUP(E10,Lookups!$B$6:$E$304,4)</f>
        <v>3.5000000000000003E-2</v>
      </c>
      <c r="V10" s="28">
        <f t="shared" ca="1" si="2"/>
        <v>97</v>
      </c>
      <c r="X10" s="197">
        <f>'[2]EOL LINKS'!B$16</f>
        <v>3.8975</v>
      </c>
      <c r="Y10" s="197">
        <f>'[2]EOL LINKS'!C$16</f>
        <v>3.9049999999999998</v>
      </c>
      <c r="Z10" s="198">
        <f t="shared" ref="Z10:AA18" si="4">F10/X10*1000</f>
        <v>7607.4406670942917</v>
      </c>
      <c r="AA10" s="198">
        <f t="shared" si="4"/>
        <v>7592.829705505761</v>
      </c>
    </row>
    <row r="11" spans="1:27" x14ac:dyDescent="0.2">
      <c r="A11" s="205"/>
      <c r="B11" s="192">
        <v>0</v>
      </c>
      <c r="C11" s="49">
        <f>C$9+B11</f>
        <v>0.5</v>
      </c>
      <c r="D11" s="48">
        <f>D$9+B11</f>
        <v>0.5</v>
      </c>
      <c r="E11" s="39">
        <v>37257</v>
      </c>
      <c r="F11" s="89">
        <f>$F$9</f>
        <v>29.65</v>
      </c>
      <c r="G11" s="89">
        <f>$G$9</f>
        <v>29.65</v>
      </c>
      <c r="H11" s="81">
        <v>35</v>
      </c>
      <c r="I11" s="82">
        <f ca="1">IF(AND(F11&gt;H11,F$1="No"),"",_xll.EURO(F11,H11,U11,U11,C11,V11,1,0))</f>
        <v>0.81348273762863954</v>
      </c>
      <c r="J11" s="83">
        <f ca="1">IF(AND(G11&gt;H11,F$1="no"),"",_xll.EURO(G11,H11,U11,U11,D11,V11,1,0))</f>
        <v>0.81348273762863954</v>
      </c>
      <c r="K11" s="40">
        <f ca="1">_xll.EURO(F11,H11,U11,U11,C11,V11,1,1)</f>
        <v>0.24424461838213865</v>
      </c>
      <c r="L11" s="82">
        <f ca="1">IF(AND(G11&lt;H11,F$1="no"),"",_xll.EURO(G11,H11,U11,U11,C11,V11,0,0))</f>
        <v>6.1307727380270087</v>
      </c>
      <c r="M11" s="92">
        <f ca="1">IF(AND(F11&lt;H11,F$1="no"),"",_xll.EURO(F11,H11,U11,U11,D11,V11,0,0))</f>
        <v>6.1307727380270087</v>
      </c>
      <c r="N11" s="98">
        <f ca="1">_xll.EURO(F11,H11,U11,U11,C11,V11,0,1)</f>
        <v>-0.74964136300073292</v>
      </c>
      <c r="O11" s="41">
        <f ca="1">_xll.EURO($F11,$H11,$U11,$U11,$C11,$V11,1,2)</f>
        <v>5.0430288266912426E-2</v>
      </c>
      <c r="P11" s="42">
        <f ca="1">_xll.EURO($F11,$H11,$U11,$U11,$C11,$V11,1,3)</f>
        <v>3.8841911980882111</v>
      </c>
      <c r="Q11" s="42">
        <f ca="1">_xll.EURO($F11,$H11,$U11,$U11,$C11,$V11,1,5)/365</f>
        <v>-1.5105008880271472E-2</v>
      </c>
      <c r="R11" s="176">
        <f>VLOOKUP(E11,Lookups!$B$6:$C$304,2)</f>
        <v>37253</v>
      </c>
      <c r="S11" s="42">
        <f t="shared" ca="1" si="0"/>
        <v>0</v>
      </c>
      <c r="T11" s="183" t="str">
        <f t="shared" si="1"/>
        <v/>
      </c>
      <c r="U11" s="188">
        <f>VLOOKUP(E11,Lookups!$B$6:$E$304,4)</f>
        <v>3.5000000000000003E-2</v>
      </c>
      <c r="V11" s="155">
        <f t="shared" ca="1" si="2"/>
        <v>64</v>
      </c>
      <c r="X11" s="197">
        <f>'[2]EOL LINKS'!B$15</f>
        <v>3.81</v>
      </c>
      <c r="Y11" s="197">
        <f>'[2]EOL LINKS'!C$15</f>
        <v>3.8149999999999999</v>
      </c>
      <c r="Z11" s="198">
        <f t="shared" si="4"/>
        <v>7782.1522309711281</v>
      </c>
      <c r="AA11" s="198">
        <f t="shared" si="4"/>
        <v>7771.9528178243772</v>
      </c>
    </row>
    <row r="12" spans="1:27" x14ac:dyDescent="0.2">
      <c r="A12" s="205"/>
      <c r="B12" s="192">
        <v>0</v>
      </c>
      <c r="C12" s="50">
        <f t="shared" ref="C12:C18" si="5">C$9+B12</f>
        <v>0.5</v>
      </c>
      <c r="D12" s="43">
        <f t="shared" ref="D12:D18" si="6">D$9+B12</f>
        <v>0.5</v>
      </c>
      <c r="E12" s="44">
        <v>37288</v>
      </c>
      <c r="F12" s="84">
        <f>$F$10</f>
        <v>29.65</v>
      </c>
      <c r="G12" s="84">
        <f>$G$10</f>
        <v>29.65</v>
      </c>
      <c r="H12" s="85">
        <f>H11</f>
        <v>35</v>
      </c>
      <c r="I12" s="86">
        <f ca="1">IF(AND(F12&gt;H12,F$1="No"),"",_xll.EURO(F12,H12,U12,U12,C12,V12,1,0))</f>
        <v>1.2850712295021056</v>
      </c>
      <c r="J12" s="87">
        <f ca="1">IF(AND(G12&gt;H12,F$1="no"),"",_xll.EURO(G12,H12,U12,U12,D12,V12,1,0))</f>
        <v>1.2850712295021056</v>
      </c>
      <c r="K12" s="45">
        <f ca="1">_xll.EURO(F12,H12,U12,U12,C12,V12,1,1)</f>
        <v>0.30048350801436924</v>
      </c>
      <c r="L12" s="86">
        <f ca="1">IF(AND(G12&lt;H12,F$1="no"),"",_xll.EURO(G12,H12,U12,U12,C12,V12,0,0))</f>
        <v>6.5855733590027192</v>
      </c>
      <c r="M12" s="99">
        <f ca="1">IF(AND(F12&lt;H12,F$1="no"),"",_xll.EURO(F12,H12,U12,U12,D12,V12,0,0))</f>
        <v>6.5855733590027192</v>
      </c>
      <c r="N12" s="97">
        <f ca="1">_xll.EURO(F12,H12,U12,U12,C12,V12,0,1)</f>
        <v>-0.69026455357453032</v>
      </c>
      <c r="O12" s="46">
        <f ca="1">_xll.EURO($F12,$H12,$U12,$U12,$C12,$V12,1,2)</f>
        <v>4.5310964104455009E-2</v>
      </c>
      <c r="P12" s="47">
        <f ca="1">_xll.EURO($F12,$H12,$U12,$U12,$C12,$V12,1,3)</f>
        <v>5.2893732237770257</v>
      </c>
      <c r="Q12" s="47">
        <f ca="1">_xll.EURO($F12,$H12,$U12,$U12,$C12,$V12,1,5)/365</f>
        <v>-1.3518516471458273E-2</v>
      </c>
      <c r="R12" s="175">
        <f>VLOOKUP(E12,Lookups!$B$6:$C$304,2)</f>
        <v>37286</v>
      </c>
      <c r="S12" s="47">
        <f t="shared" ca="1" si="0"/>
        <v>0</v>
      </c>
      <c r="T12" s="182" t="str">
        <f t="shared" si="1"/>
        <v/>
      </c>
      <c r="U12" s="187">
        <f>VLOOKUP(E12,Lookups!$B$6:$E$304,4)</f>
        <v>3.5000000000000003E-2</v>
      </c>
      <c r="V12" s="156">
        <f t="shared" ca="1" si="2"/>
        <v>97</v>
      </c>
      <c r="X12" s="197">
        <f>'[2]EOL LINKS'!B$16</f>
        <v>3.8975</v>
      </c>
      <c r="Y12" s="197">
        <f>'[2]EOL LINKS'!C$16</f>
        <v>3.9049999999999998</v>
      </c>
      <c r="Z12" s="198">
        <f t="shared" si="4"/>
        <v>7607.4406670942917</v>
      </c>
      <c r="AA12" s="198">
        <f t="shared" si="4"/>
        <v>7592.829705505761</v>
      </c>
    </row>
    <row r="13" spans="1:27" x14ac:dyDescent="0.2">
      <c r="A13" s="205"/>
      <c r="B13" s="192">
        <v>0</v>
      </c>
      <c r="C13" s="49">
        <f t="shared" si="5"/>
        <v>0.5</v>
      </c>
      <c r="D13" s="48">
        <f t="shared" si="6"/>
        <v>0.5</v>
      </c>
      <c r="E13" s="39">
        <v>37257</v>
      </c>
      <c r="F13" s="89">
        <f>$F$9</f>
        <v>29.65</v>
      </c>
      <c r="G13" s="89">
        <f>$G$9</f>
        <v>29.65</v>
      </c>
      <c r="H13" s="81">
        <v>40</v>
      </c>
      <c r="I13" s="82">
        <f ca="1">IF(AND(F13&gt;H13,F$1="No"),"",_xll.EURO(F13,H13,U13,U13,C13,V13,1,0))</f>
        <v>0.24453204507094473</v>
      </c>
      <c r="J13" s="83">
        <f ca="1">IF(AND(G13&gt;H13,F$1="no"),"",_xll.EURO(G13,H13,U13,U13,D13,V13,1,0))</f>
        <v>0.24453204507094473</v>
      </c>
      <c r="K13" s="40">
        <f ca="1">_xll.EURO(F13,H13,U13,U13,C13,V13,1,1)</f>
        <v>9.1866257330959294E-2</v>
      </c>
      <c r="L13" s="82">
        <f ca="1">IF(AND(G13&lt;H13,F$1="no"),"",_xll.EURO(G13,H13,U13,U13,C13,V13,0,0))</f>
        <v>10.531251952383673</v>
      </c>
      <c r="M13" s="92">
        <f ca="1">IF(AND(F13&lt;H13,F$1="no"),"",_xll.EURO(F13,H13,U13,U13,D13,V13,0,0))</f>
        <v>10.531251952383673</v>
      </c>
      <c r="N13" s="98">
        <f ca="1">_xll.EURO(F13,H13,U13,U13,C13,V13,0,1)</f>
        <v>-0.90201972405191222</v>
      </c>
      <c r="O13" s="41">
        <f ca="1">_xll.EURO($F13,$H13,$U13,$U13,$C13,$V13,1,2)</f>
        <v>2.6527245836071047E-2</v>
      </c>
      <c r="P13" s="42">
        <f ca="1">_xll.EURO($F13,$H13,$U13,$U13,$C13,$V13,1,3)</f>
        <v>2.0431549833831175</v>
      </c>
      <c r="Q13" s="42">
        <f ca="1">_xll.EURO($F13,$H13,$U13,$U13,$C13,$V13,1,5)/365</f>
        <v>-7.9630923646922935E-3</v>
      </c>
      <c r="R13" s="176">
        <f>VLOOKUP(E13,Lookups!$B$6:$C$304,2)</f>
        <v>37253</v>
      </c>
      <c r="S13" s="42">
        <f t="shared" ca="1" si="0"/>
        <v>0</v>
      </c>
      <c r="T13" s="183" t="str">
        <f t="shared" si="1"/>
        <v/>
      </c>
      <c r="U13" s="188">
        <f>VLOOKUP(E13,Lookups!$B$6:$E$304,4)</f>
        <v>3.5000000000000003E-2</v>
      </c>
      <c r="V13" s="155">
        <f t="shared" ca="1" si="2"/>
        <v>64</v>
      </c>
      <c r="X13" s="197">
        <f>'[2]EOL LINKS'!B$15</f>
        <v>3.81</v>
      </c>
      <c r="Y13" s="197">
        <f>'[2]EOL LINKS'!C$15</f>
        <v>3.8149999999999999</v>
      </c>
      <c r="Z13" s="198">
        <f t="shared" si="4"/>
        <v>7782.1522309711281</v>
      </c>
      <c r="AA13" s="198">
        <f t="shared" si="4"/>
        <v>7771.9528178243772</v>
      </c>
    </row>
    <row r="14" spans="1:27" x14ac:dyDescent="0.2">
      <c r="A14" s="205"/>
      <c r="B14" s="192">
        <v>0</v>
      </c>
      <c r="C14" s="50">
        <f t="shared" si="5"/>
        <v>0.5</v>
      </c>
      <c r="D14" s="43">
        <f t="shared" si="6"/>
        <v>0.5</v>
      </c>
      <c r="E14" s="44">
        <v>37288</v>
      </c>
      <c r="F14" s="84">
        <f>$F$10</f>
        <v>29.65</v>
      </c>
      <c r="G14" s="84">
        <f>$G$10</f>
        <v>29.65</v>
      </c>
      <c r="H14" s="85">
        <f>H13</f>
        <v>40</v>
      </c>
      <c r="I14" s="86">
        <f ca="1">IF(AND(F14&gt;H14,F$1="No"),"",_xll.EURO(F14,H14,U14,U14,C14,V14,1,0))</f>
        <v>0.52995151200557977</v>
      </c>
      <c r="J14" s="87">
        <f ca="1">IF(AND(G14&gt;H14,F$1="no"),"",_xll.EURO(G14,H14,U14,U14,D14,V14,1,0))</f>
        <v>0.52995151200557977</v>
      </c>
      <c r="K14" s="45">
        <f ca="1">_xll.EURO(F14,H14,U14,U14,C14,V14,1,1)</f>
        <v>0.14936206735904917</v>
      </c>
      <c r="L14" s="86">
        <f ca="1">IF(AND(G14&lt;H14,F$1="no"),"",_xll.EURO(G14,H14,U14,U14,C14,V14,0,0))</f>
        <v>10.784193949450692</v>
      </c>
      <c r="M14" s="99">
        <f ca="1">IF(AND(F14&lt;H14,F$1="no"),"",_xll.EURO(F14,H14,U14,U14,D14,V14,0,0))</f>
        <v>10.784193949450692</v>
      </c>
      <c r="N14" s="97">
        <f ca="1">_xll.EURO(F14,H14,U14,U14,C14,V14,0,1)</f>
        <v>-0.8413859942298505</v>
      </c>
      <c r="O14" s="46">
        <f ca="1">_xll.EURO($F14,$H14,$U14,$U14,$C14,$V14,1,2)</f>
        <v>3.0337927401102648E-2</v>
      </c>
      <c r="P14" s="47">
        <f ca="1">_xll.EURO($F14,$H14,$U14,$U14,$C14,$V14,1,3)</f>
        <v>3.5414965016051441</v>
      </c>
      <c r="Q14" s="47">
        <f ca="1">_xll.EURO($F14,$H14,$U14,$U14,$C14,$V14,1,5)/365</f>
        <v>-9.0830027939432529E-3</v>
      </c>
      <c r="R14" s="175">
        <f>VLOOKUP(E14,Lookups!$B$6:$C$304,2)</f>
        <v>37286</v>
      </c>
      <c r="S14" s="47">
        <f t="shared" ca="1" si="0"/>
        <v>0</v>
      </c>
      <c r="T14" s="182" t="str">
        <f t="shared" si="1"/>
        <v/>
      </c>
      <c r="U14" s="187">
        <f>VLOOKUP(E14,Lookups!$B$6:$E$304,4)</f>
        <v>3.5000000000000003E-2</v>
      </c>
      <c r="V14" s="156">
        <f t="shared" ca="1" si="2"/>
        <v>97</v>
      </c>
      <c r="X14" s="197">
        <f>'[2]EOL LINKS'!B$16</f>
        <v>3.8975</v>
      </c>
      <c r="Y14" s="197">
        <f>'[2]EOL LINKS'!C$16</f>
        <v>3.9049999999999998</v>
      </c>
      <c r="Z14" s="198">
        <f t="shared" si="4"/>
        <v>7607.4406670942917</v>
      </c>
      <c r="AA14" s="198">
        <f t="shared" si="4"/>
        <v>7592.829705505761</v>
      </c>
    </row>
    <row r="15" spans="1:27" x14ac:dyDescent="0.2">
      <c r="A15" s="205"/>
      <c r="B15" s="192">
        <v>0</v>
      </c>
      <c r="C15" s="49">
        <f t="shared" si="5"/>
        <v>0.5</v>
      </c>
      <c r="D15" s="48">
        <f t="shared" si="6"/>
        <v>0.5</v>
      </c>
      <c r="E15" s="39">
        <v>37257</v>
      </c>
      <c r="F15" s="89">
        <f>$F$9</f>
        <v>29.65</v>
      </c>
      <c r="G15" s="89">
        <f>$G$9</f>
        <v>29.65</v>
      </c>
      <c r="H15" s="81">
        <v>25</v>
      </c>
      <c r="I15" s="82">
        <f ca="1">IF(AND(F15&gt;H15,F$1="No"),"",_xll.EURO(F15,H15,U15,U15,C15,V15,1,0))</f>
        <v>5.282348544483412</v>
      </c>
      <c r="J15" s="83">
        <f ca="1">IF(AND(G15&gt;H15,F$1="no"),"",_xll.EURO(G15,H15,U15,U15,D15,V15,1,0))</f>
        <v>5.282348544483412</v>
      </c>
      <c r="K15" s="40">
        <f ca="1">_xll.EURO(F15,H15,U15,U15,C15,V15,1,1)</f>
        <v>0.81611211390003813</v>
      </c>
      <c r="L15" s="82">
        <f ca="1">IF(AND(G15&lt;H15,F$1="no"),"",_xll.EURO(G15,H15,U15,U15,C15,V15,0,0))</f>
        <v>0.66077873105306484</v>
      </c>
      <c r="M15" s="92">
        <f ca="1">IF(AND(F15&lt;H15,F$1="no"),"",_xll.EURO(F15,H15,U15,U15,D15,V15,0,0))</f>
        <v>0.66077873105306484</v>
      </c>
      <c r="N15" s="98">
        <f ca="1">_xll.EURO(F15,H15,U15,U15,C15,V15,0,1)</f>
        <v>-0.17777386748283339</v>
      </c>
      <c r="O15" s="41">
        <f ca="1">_xll.EURO($F15,$H15,$U15,$U15,$C15,$V15,1,2)</f>
        <v>4.1858882176714317E-2</v>
      </c>
      <c r="P15" s="42">
        <f ca="1">_xll.EURO($F15,$H15,$U15,$U15,$C15,$V15,1,3)</f>
        <v>3.2240129354818694</v>
      </c>
      <c r="Q15" s="42">
        <f ca="1">_xll.EURO($F15,$H15,$U15,$U15,$C15,$V15,1,5)/365</f>
        <v>-1.2095899847240812E-2</v>
      </c>
      <c r="R15" s="176">
        <f>VLOOKUP(E15,Lookups!$B$6:$C$304,2)</f>
        <v>37253</v>
      </c>
      <c r="S15" s="42" t="str">
        <f t="shared" si="0"/>
        <v/>
      </c>
      <c r="T15" s="183">
        <f t="shared" ca="1" si="1"/>
        <v>0</v>
      </c>
      <c r="U15" s="188">
        <f>VLOOKUP(E15,Lookups!$B$6:$E$304,4)</f>
        <v>3.5000000000000003E-2</v>
      </c>
      <c r="V15" s="155">
        <f t="shared" ca="1" si="2"/>
        <v>64</v>
      </c>
      <c r="X15" s="197">
        <f>'[2]EOL LINKS'!B$15</f>
        <v>3.81</v>
      </c>
      <c r="Y15" s="197">
        <f>'[2]EOL LINKS'!C$15</f>
        <v>3.8149999999999999</v>
      </c>
      <c r="Z15" s="198">
        <f t="shared" si="4"/>
        <v>7782.1522309711281</v>
      </c>
      <c r="AA15" s="198">
        <f t="shared" si="4"/>
        <v>7771.9528178243772</v>
      </c>
    </row>
    <row r="16" spans="1:27" x14ac:dyDescent="0.2">
      <c r="A16" s="205"/>
      <c r="B16" s="192">
        <v>0</v>
      </c>
      <c r="C16" s="50">
        <f t="shared" si="5"/>
        <v>0.5</v>
      </c>
      <c r="D16" s="43">
        <f t="shared" si="6"/>
        <v>0.5</v>
      </c>
      <c r="E16" s="44">
        <v>37288</v>
      </c>
      <c r="F16" s="84">
        <f>$F$10</f>
        <v>29.65</v>
      </c>
      <c r="G16" s="84">
        <f>$G$10</f>
        <v>29.65</v>
      </c>
      <c r="H16" s="85">
        <f>H15</f>
        <v>25</v>
      </c>
      <c r="I16" s="86">
        <f ca="1">IF(AND(F16&gt;H16,F$1="No"),"",_xll.EURO(F16,H16,U16,U16,C16,V16,1,0))</f>
        <v>5.6605948404199715</v>
      </c>
      <c r="J16" s="87">
        <f ca="1">IF(AND(G16&gt;H16,F$1="no"),"",_xll.EURO(G16,H16,U16,U16,D16,V16,1,0))</f>
        <v>5.6605948404199715</v>
      </c>
      <c r="K16" s="45">
        <f ca="1">_xll.EURO(F16,H16,U16,U16,C16,V16,1,1)</f>
        <v>0.77822364268908872</v>
      </c>
      <c r="L16" s="86">
        <f ca="1">IF(AND(G16&lt;H16,F$1="no"),"",_xll.EURO(G16,H16,U16,U16,C16,V16,0,0))</f>
        <v>1.0536163540315924</v>
      </c>
      <c r="M16" s="99">
        <f ca="1">IF(AND(F16&lt;H16,F$1="no"),"",_xll.EURO(F16,H16,U16,U16,D16,V16,0,0))</f>
        <v>1.0536163540315924</v>
      </c>
      <c r="N16" s="97">
        <f ca="1">_xll.EURO(F16,H16,U16,U16,C16,V16,0,1)</f>
        <v>-0.21252441889981083</v>
      </c>
      <c r="O16" s="46">
        <f ca="1">_xll.EURO($F16,$H16,$U16,$U16,$C16,$V16,1,2)</f>
        <v>3.7841350684984544E-2</v>
      </c>
      <c r="P16" s="47">
        <f ca="1">_xll.EURO($F16,$H16,$U16,$U16,$C16,$V16,1,3)</f>
        <v>4.4174082591421637</v>
      </c>
      <c r="Q16" s="47">
        <f ca="1">_xll.EURO($F16,$H16,$U16,$U16,$C16,$V16,1,5)/365</f>
        <v>-1.0850074062411893E-2</v>
      </c>
      <c r="R16" s="175">
        <f>VLOOKUP(E16,Lookups!$B$6:$C$304,2)</f>
        <v>37286</v>
      </c>
      <c r="S16" s="47" t="str">
        <f t="shared" si="0"/>
        <v/>
      </c>
      <c r="T16" s="182">
        <f t="shared" ca="1" si="1"/>
        <v>0</v>
      </c>
      <c r="U16" s="187">
        <f>VLOOKUP(E16,Lookups!$B$6:$E$304,4)</f>
        <v>3.5000000000000003E-2</v>
      </c>
      <c r="V16" s="156">
        <f t="shared" ca="1" si="2"/>
        <v>97</v>
      </c>
      <c r="X16" s="197">
        <f>'[2]EOL LINKS'!B$16</f>
        <v>3.8975</v>
      </c>
      <c r="Y16" s="197">
        <f>'[2]EOL LINKS'!C$16</f>
        <v>3.9049999999999998</v>
      </c>
      <c r="Z16" s="198">
        <f t="shared" si="4"/>
        <v>7607.4406670942917</v>
      </c>
      <c r="AA16" s="198">
        <f t="shared" si="4"/>
        <v>7592.829705505761</v>
      </c>
    </row>
    <row r="17" spans="1:27" x14ac:dyDescent="0.2">
      <c r="A17" s="205"/>
      <c r="B17" s="192">
        <v>0</v>
      </c>
      <c r="C17" s="49">
        <f t="shared" si="5"/>
        <v>0.5</v>
      </c>
      <c r="D17" s="48">
        <f t="shared" si="6"/>
        <v>0.5</v>
      </c>
      <c r="E17" s="39">
        <v>37257</v>
      </c>
      <c r="F17" s="89">
        <f>$F$9</f>
        <v>29.65</v>
      </c>
      <c r="G17" s="89">
        <f>$G$9</f>
        <v>29.65</v>
      </c>
      <c r="H17" s="81">
        <v>45</v>
      </c>
      <c r="I17" s="82">
        <f ca="1">IF(AND(F17&gt;H17,F$1="No"),"",_xll.EURO(F17,H17,U17,U17,C17,V17,1,0))</f>
        <v>6.5396138719014285E-2</v>
      </c>
      <c r="J17" s="83">
        <f ca="1">IF(AND(G17&gt;H17,F$1="no"),"",_xll.EURO(G17,H17,U17,U17,D17,V17,1,0))</f>
        <v>6.5396138719014285E-2</v>
      </c>
      <c r="K17" s="40">
        <f ca="1">_xll.EURO(F17,H17,U17,U17,C17,V17,1,1)</f>
        <v>2.9286878092808877E-2</v>
      </c>
      <c r="L17" s="82">
        <f ca="1">IF(AND(G17&lt;H17,F$1="no"),"",_xll.EURO(G17,H17,U17,U17,C17,V17,0,0))</f>
        <v>15.321545952946092</v>
      </c>
      <c r="M17" s="92">
        <f ca="1">IF(AND(F17&lt;H17,F$1="no"),"",_xll.EURO(F17,H17,U17,U17,D17,V17,0,0))</f>
        <v>15.321545952946092</v>
      </c>
      <c r="N17" s="98">
        <f ca="1">_xll.EURO(F17,H17,U17,U17,C17,V17,0,1)</f>
        <v>-0.9645991032900626</v>
      </c>
      <c r="O17" s="41">
        <f ca="1">_xll.EURO($F17,$H17,$U17,$U17,$C17,$V17,1,2)</f>
        <v>1.0736565727667485E-2</v>
      </c>
      <c r="P17" s="42">
        <f ca="1">_xll.EURO($F17,$H17,$U17,$U17,$C17,$V17,1,3)</f>
        <v>0.82694102156189853</v>
      </c>
      <c r="Q17" s="42">
        <f ca="1">_xll.EURO($F17,$H17,$U17,$U17,$C17,$V17,1,5)/365</f>
        <v>-3.2261799948904222E-3</v>
      </c>
      <c r="R17" s="176">
        <f>VLOOKUP(E17,Lookups!$B$6:$C$304,2)</f>
        <v>37253</v>
      </c>
      <c r="S17" s="42">
        <f t="shared" ca="1" si="0"/>
        <v>0</v>
      </c>
      <c r="T17" s="183" t="str">
        <f t="shared" si="1"/>
        <v/>
      </c>
      <c r="U17" s="188">
        <f>VLOOKUP(E17,Lookups!$B$6:$E$304,4)</f>
        <v>3.5000000000000003E-2</v>
      </c>
      <c r="V17" s="155">
        <f t="shared" ca="1" si="2"/>
        <v>64</v>
      </c>
      <c r="X17" s="197">
        <f>'[2]EOL LINKS'!B$15</f>
        <v>3.81</v>
      </c>
      <c r="Y17" s="197">
        <f>'[2]EOL LINKS'!C$15</f>
        <v>3.8149999999999999</v>
      </c>
      <c r="Z17" s="198">
        <f t="shared" si="4"/>
        <v>7782.1522309711281</v>
      </c>
      <c r="AA17" s="198">
        <f t="shared" si="4"/>
        <v>7771.9528178243772</v>
      </c>
    </row>
    <row r="18" spans="1:27" ht="13.5" thickBot="1" x14ac:dyDescent="0.25">
      <c r="A18" s="206"/>
      <c r="B18" s="192">
        <v>0</v>
      </c>
      <c r="C18" s="31">
        <f t="shared" si="5"/>
        <v>0.5</v>
      </c>
      <c r="D18" s="36">
        <f t="shared" si="6"/>
        <v>0.5</v>
      </c>
      <c r="E18" s="21">
        <v>37288</v>
      </c>
      <c r="F18" s="84">
        <f>$F$10</f>
        <v>29.65</v>
      </c>
      <c r="G18" s="84">
        <f>$G$10</f>
        <v>29.65</v>
      </c>
      <c r="H18" s="60">
        <f>H17</f>
        <v>45</v>
      </c>
      <c r="I18" s="65">
        <f ca="1">IF(AND(F18&gt;H18,F$1="No"),"",_xll.EURO(F18,H18,U18,U18,C18,V18,1,0))</f>
        <v>0.20587081537460405</v>
      </c>
      <c r="J18" s="69">
        <f ca="1">IF(AND(G18&gt;H18,F$1="no"),"",_xll.EURO(G18,H18,U18,U18,D18,V18,1,0))</f>
        <v>0.20587081537460405</v>
      </c>
      <c r="K18" s="11">
        <f ca="1">_xll.EURO(F18,H18,U18,U18,C18,V18,1,1)</f>
        <v>6.7442375194941187E-2</v>
      </c>
      <c r="L18" s="65">
        <f ca="1">IF(AND(G18&lt;H18,F$1="no"),"",_xll.EURO(G18,H18,U18,U18,C18,V18,0,0))</f>
        <v>15.413853560764217</v>
      </c>
      <c r="M18" s="66">
        <f ca="1">IF(AND(F18&lt;H18,F$1="no"),"",_xll.EURO(F18,H18,U18,U18,D18,V18,0,0))</f>
        <v>15.413853560764217</v>
      </c>
      <c r="N18" s="96">
        <f ca="1">_xll.EURO(F18,H18,U18,U18,C18,V18,0,1)</f>
        <v>-0.92330568639395838</v>
      </c>
      <c r="O18" s="17">
        <f ca="1">_xll.EURO($F18,$H18,$U18,$U18,$C18,$V18,1,2)</f>
        <v>1.7041288689027975E-2</v>
      </c>
      <c r="P18" s="12">
        <f ca="1">_xll.EURO($F18,$H18,$U18,$U18,$C18,$V18,1,3)</f>
        <v>1.989314018624831</v>
      </c>
      <c r="Q18" s="12">
        <f ca="1">_xll.EURO($F18,$H18,$U18,$U18,$C18,$V18,1,5)/365</f>
        <v>-5.110868660005174E-3</v>
      </c>
      <c r="R18" s="174">
        <f>VLOOKUP(E18,Lookups!$B$6:$C$304,2)</f>
        <v>37286</v>
      </c>
      <c r="S18" s="12">
        <f t="shared" ca="1" si="0"/>
        <v>0</v>
      </c>
      <c r="T18" s="181" t="str">
        <f t="shared" si="1"/>
        <v/>
      </c>
      <c r="U18" s="186">
        <f>VLOOKUP(E18,Lookups!$B$6:$E$304,4)</f>
        <v>3.5000000000000003E-2</v>
      </c>
      <c r="V18" s="30">
        <f t="shared" ca="1" si="2"/>
        <v>97</v>
      </c>
      <c r="X18" s="197">
        <f>'[2]EOL LINKS'!B$16</f>
        <v>3.8975</v>
      </c>
      <c r="Y18" s="197">
        <f>'[2]EOL LINKS'!C$16</f>
        <v>3.9049999999999998</v>
      </c>
      <c r="Z18" s="198">
        <f t="shared" si="4"/>
        <v>7607.4406670942917</v>
      </c>
      <c r="AA18" s="198">
        <f t="shared" si="4"/>
        <v>7592.829705505761</v>
      </c>
    </row>
    <row r="19" spans="1:27" x14ac:dyDescent="0.2">
      <c r="A19" s="204" t="s">
        <v>66</v>
      </c>
      <c r="B19" s="195"/>
      <c r="C19" s="33">
        <v>0.39</v>
      </c>
      <c r="D19" s="37">
        <v>0.39</v>
      </c>
      <c r="E19" s="38">
        <v>37316</v>
      </c>
      <c r="F19" s="56">
        <v>30.5</v>
      </c>
      <c r="G19" s="56">
        <v>30.5</v>
      </c>
      <c r="H19" s="54">
        <v>30.5</v>
      </c>
      <c r="I19" s="63">
        <f ca="1">IF(AND(F19&gt;H19,F$1="No"),"",_xll.EURO(F19,H19,U19,U19,C19,V19,1,0))</f>
        <v>2.737106762402167</v>
      </c>
      <c r="J19" s="68">
        <f ca="1">IF(AND(G19&gt;H19,F$1="no"),"",_xll.EURO(G19,H19,U19,U19,D19,V19,1,0))</f>
        <v>2.737106762402167</v>
      </c>
      <c r="K19" s="9">
        <f ca="1">_xll.EURO(F19,H19,U19,U19,C19,V19,1,1)</f>
        <v>0.53891727998346661</v>
      </c>
      <c r="L19" s="63">
        <f ca="1">IF(AND(G19&lt;H19,F$1="no"),"",_xll.EURO(G19,H19,U19,U19,C19,V19,0,0))</f>
        <v>2.737106762402167</v>
      </c>
      <c r="M19" s="68">
        <f ca="1">IF(AND(F19&lt;H19,F$1="no"),"",_xll.EURO(F19,H19,U19,U19,D19,V19,0,0))</f>
        <v>2.737106762402167</v>
      </c>
      <c r="N19" s="95">
        <f ca="1">_xll.EURO(F19,H19,U19,U19,C19,V19,0,1)</f>
        <v>-0.44917607465880538</v>
      </c>
      <c r="O19" s="14">
        <f ca="1">_xll.EURO($F19,$H19,$U19,$U19,$C19,$V19,1,2)</f>
        <v>5.6280492774957565E-2</v>
      </c>
      <c r="P19" s="10">
        <f ca="1">_xll.EURO($F19,$H19,$U19,$U19,$C19,$V19,1,3)</f>
        <v>6.9878241196176143</v>
      </c>
      <c r="Q19" s="10">
        <f ca="1">_xll.EURO($F19,$H19,$U19,$U19,$C19,$V19,1,5)/365</f>
        <v>-1.0646009776528343E-2</v>
      </c>
      <c r="R19" s="173">
        <f>VLOOKUP(E19,Lookups!$B$6:$C$304,2)</f>
        <v>37314</v>
      </c>
      <c r="S19" s="10">
        <f t="shared" ca="1" si="0"/>
        <v>0</v>
      </c>
      <c r="T19" s="180" t="str">
        <f t="shared" si="1"/>
        <v/>
      </c>
      <c r="U19" s="185">
        <f>VLOOKUP(E19,Lookups!$B$6:$E$304,4)</f>
        <v>3.5000000000000003E-2</v>
      </c>
      <c r="V19" s="28">
        <f t="shared" ca="1" si="2"/>
        <v>125</v>
      </c>
      <c r="Y19" s="88">
        <f>'[2]EOL LINKS'!U6</f>
        <v>0</v>
      </c>
      <c r="Z19" s="88">
        <f>'[2]EOL LINKS'!V6</f>
        <v>0</v>
      </c>
    </row>
    <row r="20" spans="1:27" x14ac:dyDescent="0.2">
      <c r="A20" s="205"/>
      <c r="B20" s="192">
        <v>0</v>
      </c>
      <c r="C20" s="18">
        <f>C$19+B20</f>
        <v>0.39</v>
      </c>
      <c r="D20" s="35">
        <f>D$19+B20</f>
        <v>0.39</v>
      </c>
      <c r="E20" s="38">
        <v>37347</v>
      </c>
      <c r="F20" s="57">
        <f t="shared" ref="F20:G23" si="7">F19</f>
        <v>30.5</v>
      </c>
      <c r="G20" s="57">
        <f t="shared" si="7"/>
        <v>30.5</v>
      </c>
      <c r="H20" s="54">
        <v>35</v>
      </c>
      <c r="I20" s="63">
        <f ca="1">IF(AND(F20&gt;H20,F$1="No"),"",_xll.EURO(F20,H20,U20,U20,C20,V20,1,0))</f>
        <v>1.4997040362564977</v>
      </c>
      <c r="J20" s="68">
        <f ca="1">IF(AND(G20&gt;H20,F$1="no"),"",_xll.EURO(G20,H20,U20,U20,D20,V20,1,0))</f>
        <v>1.4997040362564977</v>
      </c>
      <c r="K20" s="9">
        <f ca="1">_xll.EURO(F20,H20,U20,U20,C20,V20,1,1)</f>
        <v>0.33344562886844314</v>
      </c>
      <c r="L20" s="63">
        <f ca="1">IF(AND(G20&lt;H20,F$1="no"),"",_xll.EURO(G20,H20,U20,U20,C20,V20,0,0))</f>
        <v>5.9337850454649086</v>
      </c>
      <c r="M20" s="68">
        <f ca="1">IF(AND(F20&lt;H20,F$1="no"),"",_xll.EURO(F20,H20,U20,U20,D20,V20,0,0))</f>
        <v>5.9337850454649086</v>
      </c>
      <c r="N20" s="95">
        <f ca="1">_xll.EURO(F20,H20,U20,U20,C20,V20,0,1)</f>
        <v>-0.65190570651120305</v>
      </c>
      <c r="O20" s="14">
        <f ca="1">_xll.EURO($F20,$H20,$U20,$U20,$C20,$V20,1,2)</f>
        <v>4.6659858688912155E-2</v>
      </c>
      <c r="P20" s="10">
        <f ca="1">_xll.EURO($F20,$H20,$U20,$U20,$C20,$V20,1,3)</f>
        <v>7.1373698363705778</v>
      </c>
      <c r="Q20" s="10">
        <f ca="1">_xll.EURO($F20,$H20,$U20,$U20,$C20,$V20,1,5)/365</f>
        <v>-8.8999615749471E-3</v>
      </c>
      <c r="R20" s="173">
        <f>VLOOKUP(E20,Lookups!$B$6:$C$304,2)</f>
        <v>37343</v>
      </c>
      <c r="S20" s="10">
        <f t="shared" ca="1" si="0"/>
        <v>0</v>
      </c>
      <c r="T20" s="180" t="str">
        <f t="shared" si="1"/>
        <v/>
      </c>
      <c r="U20" s="185">
        <f>VLOOKUP(E20,Lookups!$B$6:$E$304,4)</f>
        <v>3.5000000000000003E-2</v>
      </c>
      <c r="V20" s="28">
        <f t="shared" ca="1" si="2"/>
        <v>154</v>
      </c>
    </row>
    <row r="21" spans="1:27" x14ac:dyDescent="0.2">
      <c r="A21" s="205"/>
      <c r="B21" s="192">
        <v>0</v>
      </c>
      <c r="C21" s="18">
        <f>C$19+B21</f>
        <v>0.39</v>
      </c>
      <c r="D21" s="35">
        <f>D$19+B21</f>
        <v>0.39</v>
      </c>
      <c r="E21" s="38">
        <v>37316</v>
      </c>
      <c r="F21" s="57">
        <f t="shared" si="7"/>
        <v>30.5</v>
      </c>
      <c r="G21" s="57">
        <f t="shared" si="7"/>
        <v>30.5</v>
      </c>
      <c r="H21" s="54">
        <v>40</v>
      </c>
      <c r="I21" s="63">
        <f ca="1">IF(AND(F21&gt;H21,F$1="No"),"",_xll.EURO(F21,H21,U21,U21,C21,V21,1,0))</f>
        <v>0.45033008281687392</v>
      </c>
      <c r="J21" s="68">
        <f ca="1">IF(AND(G21&gt;H21,F$1="no"),"",_xll.EURO(G21,H21,U21,U21,D21,V21,1,0))</f>
        <v>0.45033008281687392</v>
      </c>
      <c r="K21" s="9">
        <f ca="1">_xll.EURO(F21,H21,U21,U21,C21,V21,1,1)</f>
        <v>0.13963962622211054</v>
      </c>
      <c r="L21" s="63">
        <f ca="1">IF(AND(G21&lt;H21,F$1="no"),"",_xll.EURO(G21,H21,U21,U21,C21,V21,0,0))</f>
        <v>9.8372169519184531</v>
      </c>
      <c r="M21" s="68">
        <f ca="1">IF(AND(F21&lt;H21,F$1="no"),"",_xll.EURO(F21,H21,U21,U21,D21,V21,0,0))</f>
        <v>9.8372169519184531</v>
      </c>
      <c r="N21" s="95">
        <f ca="1">_xll.EURO(F21,H21,U21,U21,C21,V21,0,1)</f>
        <v>-0.84845372842016153</v>
      </c>
      <c r="O21" s="14">
        <f ca="1">_xll.EURO($F21,$H21,$U21,$U21,$C21,$V21,1,2)</f>
        <v>3.180710221594174E-2</v>
      </c>
      <c r="P21" s="10">
        <f ca="1">_xll.EURO($F21,$H21,$U21,$U21,$C21,$V21,1,3)</f>
        <v>3.9491913641985366</v>
      </c>
      <c r="Q21" s="10">
        <f ca="1">_xll.EURO($F21,$H21,$U21,$U21,$C21,$V21,1,5)/365</f>
        <v>-6.1217758753646405E-3</v>
      </c>
      <c r="R21" s="173">
        <f>VLOOKUP(E21,Lookups!$B$6:$C$304,2)</f>
        <v>37314</v>
      </c>
      <c r="S21" s="10">
        <f t="shared" ca="1" si="0"/>
        <v>0</v>
      </c>
      <c r="T21" s="180" t="str">
        <f t="shared" si="1"/>
        <v/>
      </c>
      <c r="U21" s="185">
        <f>VLOOKUP(E21,Lookups!$B$6:$E$304,4)</f>
        <v>3.5000000000000003E-2</v>
      </c>
      <c r="V21" s="28">
        <f t="shared" ca="1" si="2"/>
        <v>125</v>
      </c>
    </row>
    <row r="22" spans="1:27" x14ac:dyDescent="0.2">
      <c r="A22" s="205"/>
      <c r="B22" s="192">
        <v>0</v>
      </c>
      <c r="C22" s="18">
        <f>C$19+B22</f>
        <v>0.39</v>
      </c>
      <c r="D22" s="35">
        <f>D$19+B22</f>
        <v>0.39</v>
      </c>
      <c r="E22" s="38">
        <v>37347</v>
      </c>
      <c r="F22" s="57">
        <f t="shared" si="7"/>
        <v>30.5</v>
      </c>
      <c r="G22" s="57">
        <f t="shared" si="7"/>
        <v>30.5</v>
      </c>
      <c r="H22" s="54">
        <v>50</v>
      </c>
      <c r="I22" s="63">
        <f ca="1">IF(AND(F22&gt;H22,F$1="No"),"",_xll.EURO(F22,H22,U22,U22,C22,V22,1,0))</f>
        <v>9.3443273525048665E-2</v>
      </c>
      <c r="J22" s="68">
        <f ca="1">IF(AND(G22&gt;H22,F$1="no"),"",_xll.EURO(G22,H22,U22,U22,D22,V22,1,0))</f>
        <v>9.3443273525048665E-2</v>
      </c>
      <c r="K22" s="9">
        <f ca="1">_xll.EURO(F22,H22,U22,U22,C22,V22,1,1)</f>
        <v>3.34815439220442E-2</v>
      </c>
      <c r="L22" s="63">
        <f ca="1">IF(AND(G22&lt;H22,F$1="no"),"",_xll.EURO(G22,H22,U22,U22,C22,V22,0,0))</f>
        <v>19.307794313428147</v>
      </c>
      <c r="M22" s="68">
        <f ca="1">IF(AND(F22&lt;H22,F$1="no"),"",_xll.EURO(F22,H22,U22,U22,D22,V22,0,0))</f>
        <v>19.307794313428147</v>
      </c>
      <c r="N22" s="95">
        <f ca="1">_xll.EURO(F22,H22,U22,U22,C22,V22,0,1)</f>
        <v>-0.95186979145760209</v>
      </c>
      <c r="O22" s="14">
        <f ca="1">_xll.EURO($F22,$H22,$U22,$U22,$C22,$V22,1,2)</f>
        <v>9.6208421192940149E-3</v>
      </c>
      <c r="P22" s="10">
        <f ca="1">_xll.EURO($F22,$H22,$U22,$U22,$C22,$V22,1,3)</f>
        <v>1.4716613010028305</v>
      </c>
      <c r="Q22" s="10">
        <f ca="1">_xll.EURO($F22,$H22,$U22,$U22,$C22,$V22,1,5)/365</f>
        <v>-1.85578326530867E-3</v>
      </c>
      <c r="R22" s="173">
        <f>VLOOKUP(E22,Lookups!$B$6:$C$304,2)</f>
        <v>37343</v>
      </c>
      <c r="S22" s="10">
        <f t="shared" ca="1" si="0"/>
        <v>0</v>
      </c>
      <c r="T22" s="180" t="str">
        <f t="shared" si="1"/>
        <v/>
      </c>
      <c r="U22" s="185">
        <f>VLOOKUP(E22,Lookups!$B$6:$E$304,4)</f>
        <v>3.5000000000000003E-2</v>
      </c>
      <c r="V22" s="28">
        <f t="shared" ca="1" si="2"/>
        <v>154</v>
      </c>
    </row>
    <row r="23" spans="1:27" ht="13.5" thickBot="1" x14ac:dyDescent="0.25">
      <c r="A23" s="206"/>
      <c r="B23" s="193">
        <v>0</v>
      </c>
      <c r="C23" s="31">
        <f>C$19+B23</f>
        <v>0.39</v>
      </c>
      <c r="D23" s="36">
        <f>D$19+B23</f>
        <v>0.39</v>
      </c>
      <c r="E23" s="21">
        <v>37347</v>
      </c>
      <c r="F23" s="58">
        <f t="shared" si="7"/>
        <v>30.5</v>
      </c>
      <c r="G23" s="58">
        <f t="shared" si="7"/>
        <v>30.5</v>
      </c>
      <c r="H23" s="55">
        <v>65</v>
      </c>
      <c r="I23" s="65">
        <f ca="1">IF(AND(F23&gt;H23,F$1="No"),"",_xll.EURO(F23,H23,U23,U23,C23,V23,1,0))</f>
        <v>4.3974374443766506E-3</v>
      </c>
      <c r="J23" s="69">
        <f ca="1">IF(AND(G23&gt;H23,F$1="no"),"",_xll.EURO(G23,H23,U23,U23,D23,V23,1,0))</f>
        <v>4.3974374443766506E-3</v>
      </c>
      <c r="K23" s="11">
        <f ca="1">_xll.EURO(F23,H23,U23,U23,C23,V23,1,1)</f>
        <v>2.0785919301044764E-3</v>
      </c>
      <c r="L23" s="65">
        <f ca="1">IF(AND(G23&lt;H23,F$1="no"),"",_xll.EURO(G23,H23,U23,U23,C23,V23,0,0))</f>
        <v>33.99901850804217</v>
      </c>
      <c r="M23" s="69">
        <f ca="1">IF(AND(F23&lt;H23,F$1="no"),"",_xll.EURO(F23,H23,U23,U23,D23,V23,0,0))</f>
        <v>33.99901850804217</v>
      </c>
      <c r="N23" s="96">
        <f ca="1">_xll.EURO(F23,H23,U23,U23,C23,V23,0,1)</f>
        <v>-0.98327274344954174</v>
      </c>
      <c r="O23" s="17">
        <f ca="1">_xll.EURO($F23,$H23,$U23,$U23,$C23,$V23,1,2)</f>
        <v>8.4890355230535371E-4</v>
      </c>
      <c r="P23" s="12">
        <f ca="1">_xll.EURO($F23,$H23,$U23,$U23,$C23,$V23,1,3)</f>
        <v>0.12985334243311497</v>
      </c>
      <c r="Q23" s="12">
        <f ca="1">_xll.EURO($F23,$H23,$U23,$U23,$C23,$V23,1,5)/365</f>
        <v>-1.641156344119442E-4</v>
      </c>
      <c r="R23" s="174">
        <f>VLOOKUP(E23,Lookups!$B$6:$C$304,2)</f>
        <v>37343</v>
      </c>
      <c r="S23" s="12">
        <f t="shared" ca="1" si="0"/>
        <v>0</v>
      </c>
      <c r="T23" s="181" t="str">
        <f t="shared" si="1"/>
        <v/>
      </c>
      <c r="U23" s="186">
        <f>VLOOKUP(E23,Lookups!$B$6:$E$304,4)</f>
        <v>3.5000000000000003E-2</v>
      </c>
      <c r="V23" s="30">
        <f t="shared" ca="1" si="2"/>
        <v>154</v>
      </c>
    </row>
    <row r="24" spans="1:27" x14ac:dyDescent="0.2">
      <c r="A24" s="204" t="s">
        <v>67</v>
      </c>
      <c r="B24" s="195"/>
      <c r="C24" s="32">
        <v>0.43</v>
      </c>
      <c r="D24" s="34">
        <v>0.43</v>
      </c>
      <c r="E24" s="20">
        <v>37377</v>
      </c>
      <c r="F24" s="56">
        <v>41</v>
      </c>
      <c r="G24" s="56">
        <v>41</v>
      </c>
      <c r="H24" s="53">
        <v>40</v>
      </c>
      <c r="I24" s="61">
        <f ca="1">IF(AND(F24&gt;H24,F$1="No"),"",_xll.EURO(F24,H24,U24,U24,C24,V24,1,0))</f>
        <v>5.3579870927860469</v>
      </c>
      <c r="J24" s="67">
        <f ca="1">IF(AND(G24&gt;H24,F$1="no"),"",_xll.EURO(G24,H24,U24,U24,D24,V24,1,0))</f>
        <v>5.3579870927860469</v>
      </c>
      <c r="K24" s="7">
        <f ca="1">_xll.EURO(F24,H24,U24,U24,C24,V24,1,1)</f>
        <v>0.58200120651171161</v>
      </c>
      <c r="L24" s="61">
        <f ca="1">IF(AND(G24&lt;H24,F$1="no"),"",_xll.EURO(G24,H24,U24,U24,C24,V24,0,0))</f>
        <v>4.3756526039448076</v>
      </c>
      <c r="M24" s="67">
        <f ca="1">IF(AND(F24&lt;H24,F$1="no"),"",_xll.EURO(F24,H24,U24,U24,D24,V24,0,0))</f>
        <v>4.3756526039448076</v>
      </c>
      <c r="N24" s="94">
        <f ca="1">_xll.EURO(F24,H24,U24,U24,C24,V24,0,1)</f>
        <v>-0.40033328232952969</v>
      </c>
      <c r="O24" s="16">
        <f ca="1">_xll.EURO($F24,$H24,$U24,$U24,$C24,$V24,1,2)</f>
        <v>3.0309316762468109E-2</v>
      </c>
      <c r="P24" s="8">
        <f ca="1">_xll.EURO($F24,$H24,$U24,$U24,$C24,$V24,1,3)</f>
        <v>11.156681503044922</v>
      </c>
      <c r="Q24" s="8">
        <f ca="1">_xll.EURO($F24,$H24,$U24,$U24,$C24,$V24,1,5)/365</f>
        <v>-1.2391217507853904E-2</v>
      </c>
      <c r="R24" s="172">
        <f>VLOOKUP(E24,Lookups!$B$6:$C$304,2)</f>
        <v>37375</v>
      </c>
      <c r="S24" s="8" t="str">
        <f t="shared" si="0"/>
        <v/>
      </c>
      <c r="T24" s="179">
        <f t="shared" ca="1" si="1"/>
        <v>0</v>
      </c>
      <c r="U24" s="184">
        <f>VLOOKUP(E24,Lookups!$B$6:$E$304,4)</f>
        <v>3.5000000000000003E-2</v>
      </c>
      <c r="V24" s="27">
        <f t="shared" ca="1" si="2"/>
        <v>186</v>
      </c>
    </row>
    <row r="25" spans="1:27" x14ac:dyDescent="0.2">
      <c r="A25" s="205"/>
      <c r="B25" s="192">
        <v>0</v>
      </c>
      <c r="C25" s="18">
        <f>C$24+B25</f>
        <v>0.43</v>
      </c>
      <c r="D25" s="35">
        <f>D$24+B25</f>
        <v>0.43</v>
      </c>
      <c r="E25" s="38">
        <v>37377</v>
      </c>
      <c r="F25" s="57">
        <f t="shared" ref="F25:G28" si="8">F24</f>
        <v>41</v>
      </c>
      <c r="G25" s="57">
        <f t="shared" si="8"/>
        <v>41</v>
      </c>
      <c r="H25" s="54">
        <v>45</v>
      </c>
      <c r="I25" s="63">
        <f ca="1">IF(AND(F25&gt;H25,F$1="No"),"",_xll.EURO(F25,H25,U25,U25,C25,V25,1,0))</f>
        <v>3.4192025566933637</v>
      </c>
      <c r="J25" s="68">
        <f ca="1">IF(AND(G25&gt;H25,F$1="no"),"",_xll.EURO(G25,H25,U25,U25,D25,V25,1,0))</f>
        <v>3.4192025566933637</v>
      </c>
      <c r="K25" s="9">
        <f ca="1">_xll.EURO(F25,H25,U25,U25,C25,V25,1,1)</f>
        <v>0.43262383536712767</v>
      </c>
      <c r="L25" s="63">
        <f ca="1">IF(AND(G25&lt;H25,F$1="no"),"",_xll.EURO(G25,H25,U25,U25,C25,V25,0,0))</f>
        <v>7.3485405120583316</v>
      </c>
      <c r="M25" s="68">
        <f ca="1">IF(AND(F25&lt;H25,F$1="no"),"",_xll.EURO(F25,H25,U25,U25,D25,V25,0,0))</f>
        <v>7.3485405120583316</v>
      </c>
      <c r="N25" s="95">
        <f ca="1">_xll.EURO(F25,H25,U25,U25,C25,V25,0,1)</f>
        <v>-0.54971065347411363</v>
      </c>
      <c r="O25" s="14">
        <f ca="1">_xll.EURO($F25,$H25,$U25,$U25,$C25,$V25,1,2)</f>
        <v>3.0801617511345632E-2</v>
      </c>
      <c r="P25" s="10">
        <f ca="1">_xll.EURO($F25,$H25,$U25,$U25,$C25,$V25,1,3)</f>
        <v>11.337894517577084</v>
      </c>
      <c r="Q25" s="10">
        <f ca="1">_xll.EURO($F25,$H25,$U25,$U25,$C25,$V25,1,5)/365</f>
        <v>-1.2786738480676203E-2</v>
      </c>
      <c r="R25" s="173">
        <f>VLOOKUP(E25,Lookups!$B$6:$C$304,2)</f>
        <v>37375</v>
      </c>
      <c r="S25" s="10">
        <f t="shared" ca="1" si="0"/>
        <v>0</v>
      </c>
      <c r="T25" s="180" t="str">
        <f t="shared" si="1"/>
        <v/>
      </c>
      <c r="U25" s="185">
        <f>VLOOKUP(E25,Lookups!$B$6:$E$304,4)</f>
        <v>3.5000000000000003E-2</v>
      </c>
      <c r="V25" s="28">
        <f t="shared" ca="1" si="2"/>
        <v>186</v>
      </c>
    </row>
    <row r="26" spans="1:27" x14ac:dyDescent="0.2">
      <c r="A26" s="205"/>
      <c r="B26" s="192">
        <v>0</v>
      </c>
      <c r="C26" s="18">
        <f>C$24+B26</f>
        <v>0.43</v>
      </c>
      <c r="D26" s="35">
        <f>D$24+B26</f>
        <v>0.43</v>
      </c>
      <c r="E26" s="38">
        <v>37408</v>
      </c>
      <c r="F26" s="57">
        <f t="shared" si="8"/>
        <v>41</v>
      </c>
      <c r="G26" s="57">
        <f t="shared" si="8"/>
        <v>41</v>
      </c>
      <c r="H26" s="54">
        <f>H25</f>
        <v>45</v>
      </c>
      <c r="I26" s="63">
        <f ca="1">IF(AND(F26&gt;H26,F$1="No"),"",_xll.EURO(F26,H26,U26,U26,C26,V26,1,0))</f>
        <v>3.7994799114490654</v>
      </c>
      <c r="J26" s="68">
        <f ca="1">IF(AND(G26&gt;H26,F$1="no"),"",_xll.EURO(G26,H26,U26,U26,D26,V26,1,0))</f>
        <v>3.7994799114490654</v>
      </c>
      <c r="K26" s="9">
        <f ca="1">_xll.EURO(F26,H26,U26,U26,C26,V26,1,1)</f>
        <v>0.44481736075293743</v>
      </c>
      <c r="L26" s="63">
        <f ca="1">IF(AND(G26&lt;H26,F$1="no"),"",_xll.EURO(G26,H26,U26,U26,C26,V26,0,0))</f>
        <v>7.7171628204389577</v>
      </c>
      <c r="M26" s="68">
        <f ca="1">IF(AND(F26&lt;H26,F$1="no"),"",_xll.EURO(F26,H26,U26,U26,D26,V26,0,0))</f>
        <v>7.7171628204389577</v>
      </c>
      <c r="N26" s="95">
        <f ca="1">_xll.EURO(F26,H26,U26,U26,C26,V26,0,1)</f>
        <v>-0.53460336649453422</v>
      </c>
      <c r="O26" s="14">
        <f ca="1">_xll.EURO($F26,$H26,$U26,$U26,$C26,$V26,1,2)</f>
        <v>2.8563610568276138E-2</v>
      </c>
      <c r="P26" s="10">
        <f ca="1">_xll.EURO($F26,$H26,$U26,$U26,$C26,$V26,1,3)</f>
        <v>12.266446855779732</v>
      </c>
      <c r="Q26" s="10">
        <f ca="1">_xll.EURO($F26,$H26,$U26,$U26,$C26,$V26,1,5)/365</f>
        <v>-1.1797382597037524E-2</v>
      </c>
      <c r="R26" s="173">
        <f>VLOOKUP(E26,Lookups!$B$6:$C$304,2)</f>
        <v>37406</v>
      </c>
      <c r="S26" s="10">
        <f t="shared" ca="1" si="0"/>
        <v>0</v>
      </c>
      <c r="T26" s="180" t="str">
        <f t="shared" si="1"/>
        <v/>
      </c>
      <c r="U26" s="185">
        <f>VLOOKUP(E26,Lookups!$B$6:$E$304,4)</f>
        <v>3.5000000000000003E-2</v>
      </c>
      <c r="V26" s="28">
        <f t="shared" ca="1" si="2"/>
        <v>217</v>
      </c>
    </row>
    <row r="27" spans="1:27" x14ac:dyDescent="0.2">
      <c r="A27" s="205"/>
      <c r="B27" s="192">
        <v>0</v>
      </c>
      <c r="C27" s="18">
        <f>C$24+B27</f>
        <v>0.43</v>
      </c>
      <c r="D27" s="35">
        <f>D$24+B27</f>
        <v>0.43</v>
      </c>
      <c r="E27" s="38">
        <v>37408</v>
      </c>
      <c r="F27" s="57">
        <f t="shared" si="8"/>
        <v>41</v>
      </c>
      <c r="G27" s="57">
        <f t="shared" si="8"/>
        <v>41</v>
      </c>
      <c r="H27" s="54">
        <v>55</v>
      </c>
      <c r="I27" s="63">
        <f ca="1">IF(AND(F27&gt;H27,F$1="No"),"",_xll.EURO(F27,H27,U27,U27,C27,V27,1,0))</f>
        <v>1.5741123206582648</v>
      </c>
      <c r="J27" s="68">
        <f ca="1">IF(AND(G27&gt;H27,F$1="no"),"",_xll.EURO(G27,H27,U27,U27,D27,V27,1,0))</f>
        <v>1.5741123206582648</v>
      </c>
      <c r="K27" s="9">
        <f ca="1">_xll.EURO(F27,H27,U27,U27,C27,V27,1,1)</f>
        <v>0.23072919640557205</v>
      </c>
      <c r="L27" s="63">
        <f ca="1">IF(AND(G27&lt;H27,F$1="no"),"",_xll.EURO(G27,H27,U27,U27,C27,V27,0,0))</f>
        <v>15.286002502122876</v>
      </c>
      <c r="M27" s="68">
        <f ca="1">IF(AND(F27&lt;H27,F$1="no"),"",_xll.EURO(F27,H27,U27,U27,D27,V27,0,0))</f>
        <v>15.286002502122876</v>
      </c>
      <c r="N27" s="95">
        <f ca="1">_xll.EURO(F27,H27,U27,U27,C27,V27,0,1)</f>
        <v>-0.74869153084189966</v>
      </c>
      <c r="O27" s="14">
        <f ca="1">_xll.EURO($F27,$H27,$U27,$U27,$C27,$V27,1,2)</f>
        <v>2.2178639851525038E-2</v>
      </c>
      <c r="P27" s="10">
        <f ca="1">_xll.EURO($F27,$H27,$U27,$U27,$C27,$V27,1,3)</f>
        <v>9.5244649279164708</v>
      </c>
      <c r="Q27" s="10">
        <f ca="1">_xll.EURO($F27,$H27,$U27,$U27,$C27,$V27,1,5)/365</f>
        <v>-9.2922030444128681E-3</v>
      </c>
      <c r="R27" s="173">
        <f>VLOOKUP(E27,Lookups!$B$6:$C$304,2)</f>
        <v>37406</v>
      </c>
      <c r="S27" s="10">
        <f t="shared" ca="1" si="0"/>
        <v>0</v>
      </c>
      <c r="T27" s="180" t="str">
        <f t="shared" si="1"/>
        <v/>
      </c>
      <c r="U27" s="185">
        <f>VLOOKUP(E27,Lookups!$B$6:$E$304,4)</f>
        <v>3.5000000000000003E-2</v>
      </c>
      <c r="V27" s="28">
        <f t="shared" ca="1" si="2"/>
        <v>217</v>
      </c>
    </row>
    <row r="28" spans="1:27" ht="13.5" thickBot="1" x14ac:dyDescent="0.25">
      <c r="A28" s="206"/>
      <c r="B28" s="193">
        <v>0</v>
      </c>
      <c r="C28" s="18">
        <f>C$24+B28</f>
        <v>0.43</v>
      </c>
      <c r="D28" s="35">
        <f>D$24+B28</f>
        <v>0.43</v>
      </c>
      <c r="E28" s="38">
        <v>37408</v>
      </c>
      <c r="F28" s="57">
        <f t="shared" si="8"/>
        <v>41</v>
      </c>
      <c r="G28" s="57">
        <f t="shared" si="8"/>
        <v>41</v>
      </c>
      <c r="H28" s="54">
        <v>60</v>
      </c>
      <c r="I28" s="63">
        <f ca="1">IF(AND(F28&gt;H28,F$1="No"),"",_xll.EURO(F28,H28,U28,U28,C28,V28,1,0))</f>
        <v>0.99312298827448142</v>
      </c>
      <c r="J28" s="68">
        <f ca="1">IF(AND(G28&gt;H28,F$1="no"),"",_xll.EURO(G28,H28,U28,U28,D28,V28,1,0))</f>
        <v>0.99312298827448142</v>
      </c>
      <c r="K28" s="9">
        <f ca="1">_xll.EURO(F28,H28,U28,U28,C28,V28,1,1)</f>
        <v>0.15942246576513705</v>
      </c>
      <c r="L28" s="63">
        <f ca="1">IF(AND(G28&lt;H28,F$1="no"),"",_xll.EURO(G28,H28,U28,U28,C28,V28,0,0))</f>
        <v>19.602116805976451</v>
      </c>
      <c r="M28" s="68">
        <f ca="1">IF(AND(F28&lt;H28,F$1="no"),"",_xll.EURO(F28,H28,U28,U28,D28,V28,0,0))</f>
        <v>19.602116805976451</v>
      </c>
      <c r="N28" s="95">
        <f ca="1">_xll.EURO(F28,H28,U28,U28,C28,V28,0,1)</f>
        <v>-0.81999826148233468</v>
      </c>
      <c r="O28" s="14">
        <f ca="1">_xll.EURO($F28,$H28,$U28,$U28,$C28,$V28,1,2)</f>
        <v>1.7734159588817359E-2</v>
      </c>
      <c r="P28" s="10">
        <f ca="1">_xll.EURO($F28,$H28,$U28,$U28,$C28,$V28,1,3)</f>
        <v>7.6158133303269313</v>
      </c>
      <c r="Q28" s="10">
        <f ca="1">_xll.EURO($F28,$H28,$U28,$U28,$C28,$V28,1,5)/365</f>
        <v>-7.4555587648250307E-3</v>
      </c>
      <c r="R28" s="173">
        <f>VLOOKUP(E28,Lookups!$B$6:$C$304,2)</f>
        <v>37406</v>
      </c>
      <c r="S28" s="10">
        <f t="shared" ca="1" si="0"/>
        <v>0</v>
      </c>
      <c r="T28" s="180" t="str">
        <f t="shared" si="1"/>
        <v/>
      </c>
      <c r="U28" s="185">
        <f>VLOOKUP(E28,Lookups!$B$6:$E$304,4)</f>
        <v>3.5000000000000003E-2</v>
      </c>
      <c r="V28" s="28">
        <f t="shared" ca="1" si="2"/>
        <v>217</v>
      </c>
    </row>
    <row r="29" spans="1:27" x14ac:dyDescent="0.2">
      <c r="A29" s="204" t="s">
        <v>61</v>
      </c>
      <c r="B29" s="195"/>
      <c r="C29" s="49">
        <v>0.48</v>
      </c>
      <c r="D29" s="48">
        <v>0.48</v>
      </c>
      <c r="E29" s="39">
        <v>37438</v>
      </c>
      <c r="F29" s="56">
        <v>50.75</v>
      </c>
      <c r="G29" s="56">
        <v>51</v>
      </c>
      <c r="H29" s="81">
        <v>55</v>
      </c>
      <c r="I29" s="82">
        <f ca="1">IF(AND(F29&gt;H29,F$1="No"),"",_xll.EURO(F29,H29,U29,U29,C29,V29,1,0))</f>
        <v>6.1686523178159867</v>
      </c>
      <c r="J29" s="83">
        <f ca="1">IF(AND(G29&gt;H29,F$1="no"),"",_xll.EURO(G29,H29,U29,U29,D29,V29,1,0))</f>
        <v>6.2907152590547568</v>
      </c>
      <c r="K29" s="40">
        <f ca="1">_xll.EURO(F29,H29,U29,U29,C29,V29,1,1)</f>
        <v>0.48581954945184214</v>
      </c>
      <c r="L29" s="82">
        <f ca="1">IF(AND(G29&lt;H29,F$1="no"),"",_xll.EURO(G29,H29,U29,U29,C29,V29,0,0))</f>
        <v>10.197152007903622</v>
      </c>
      <c r="M29" s="92">
        <f ca="1">IF(AND(F29&lt;H29,F$1="no"),"",_xll.EURO(F29,H29,U29,U29,D29,V29,0,0))</f>
        <v>10.319241363467913</v>
      </c>
      <c r="N29" s="98">
        <f ca="1">_xll.EURO(F29,H29,U29,U29,C29,V29,0,1)</f>
        <v>-0.49078963776037554</v>
      </c>
      <c r="O29" s="41">
        <f ca="1">_xll.EURO($F29,$H29,$U29,$U29,$C29,$V29,1,2)</f>
        <v>1.9448736347290552E-2</v>
      </c>
      <c r="P29" s="42">
        <f ca="1">_xll.EURO($F29,$H29,$U29,$U29,$C29,$V29,1,3)</f>
        <v>16.259659556917256</v>
      </c>
      <c r="Q29" s="42">
        <f ca="1">_xll.EURO($F29,$H29,$U29,$U29,$C29,$V29,1,5)/365</f>
        <v>-1.5218166019320587E-2</v>
      </c>
      <c r="R29" s="176">
        <f>VLOOKUP(E29,Lookups!$B$6:$C$304,2)</f>
        <v>37436</v>
      </c>
      <c r="S29" s="42">
        <f t="shared" ref="S29:S34" ca="1" si="9">IF(F29&gt;H29,"",J29-I29)</f>
        <v>0.12206294123877015</v>
      </c>
      <c r="T29" s="183" t="str">
        <f t="shared" ref="T29:T34" si="10">IF(F29&gt;H29,M29-L29,"")</f>
        <v/>
      </c>
      <c r="U29" s="188">
        <f>VLOOKUP(E29,Lookups!$B$6:$E$304,4)</f>
        <v>3.5000000000000003E-2</v>
      </c>
      <c r="V29" s="27">
        <f t="shared" ca="1" si="2"/>
        <v>247</v>
      </c>
    </row>
    <row r="30" spans="1:27" x14ac:dyDescent="0.2">
      <c r="A30" s="205"/>
      <c r="B30" s="192"/>
      <c r="C30" s="50">
        <f>C29</f>
        <v>0.48</v>
      </c>
      <c r="D30" s="43">
        <f>D29</f>
        <v>0.48</v>
      </c>
      <c r="E30" s="44">
        <v>37469</v>
      </c>
      <c r="F30" s="84">
        <f t="shared" ref="F30:H31" si="11">F29</f>
        <v>50.75</v>
      </c>
      <c r="G30" s="84">
        <f t="shared" si="11"/>
        <v>51</v>
      </c>
      <c r="H30" s="85">
        <f t="shared" si="11"/>
        <v>55</v>
      </c>
      <c r="I30" s="86">
        <f ca="1">IF(AND(F30&gt;H30,F$1="No"),"",_xll.EURO(F30,H30,U30,U30,C30,V30,1,0))</f>
        <v>6.6242313388226073</v>
      </c>
      <c r="J30" s="87">
        <f ca="1">IF(AND(G30&gt;H30,F$1="no"),"",_xll.EURO(G30,H30,U30,U30,D30,V30,1,0))</f>
        <v>6.7481995717441059</v>
      </c>
      <c r="K30" s="45">
        <f ca="1">_xll.EURO(F30,H30,U30,U30,C30,V30,1,1)</f>
        <v>0.49359022196275087</v>
      </c>
      <c r="L30" s="86">
        <f ca="1">IF(AND(G30&lt;H30,F$1="no"),"",_xll.EURO(G30,H30,U30,U30,C30,V30,0,0))</f>
        <v>10.643049202868234</v>
      </c>
      <c r="M30" s="99">
        <f ca="1">IF(AND(F30&lt;H30,F$1="no"),"",_xll.EURO(F30,H30,U30,U30,D30,V30,0,0))</f>
        <v>10.76250907189198</v>
      </c>
      <c r="N30" s="97">
        <f ca="1">_xll.EURO(F30,H30,U30,U30,C30,V30,0,1)</f>
        <v>-0.48012218581827931</v>
      </c>
      <c r="O30" s="46">
        <f ca="1">_xll.EURO($F30,$H30,$U30,$U30,$C30,$V30,1,2)</f>
        <v>1.8275570305060523E-2</v>
      </c>
      <c r="P30" s="47">
        <f ca="1">_xll.EURO($F30,$H30,$U30,$U30,$C30,$V30,1,3)</f>
        <v>17.196451541925626</v>
      </c>
      <c r="Q30" s="47">
        <f ca="1">_xll.EURO($F30,$H30,$U30,$U30,$C30,$V30,1,5)/365</f>
        <v>-1.4220825576411312E-2</v>
      </c>
      <c r="R30" s="175">
        <f>VLOOKUP(E30,Lookups!$B$6:$C$304,2)</f>
        <v>37467</v>
      </c>
      <c r="S30" s="47">
        <f t="shared" ca="1" si="9"/>
        <v>0.12396823292149861</v>
      </c>
      <c r="T30" s="182" t="str">
        <f t="shared" si="10"/>
        <v/>
      </c>
      <c r="U30" s="187">
        <f>VLOOKUP(E30,Lookups!$B$6:$E$304,4)</f>
        <v>3.5000000000000003E-2</v>
      </c>
      <c r="V30" s="28">
        <f t="shared" ca="1" si="2"/>
        <v>278</v>
      </c>
    </row>
    <row r="31" spans="1:27" x14ac:dyDescent="0.2">
      <c r="A31" s="205"/>
      <c r="B31" s="192"/>
      <c r="C31" s="49">
        <f>C30</f>
        <v>0.48</v>
      </c>
      <c r="D31" s="48">
        <f>D30</f>
        <v>0.48</v>
      </c>
      <c r="E31" s="39">
        <v>37438</v>
      </c>
      <c r="F31" s="89">
        <f t="shared" si="11"/>
        <v>50.75</v>
      </c>
      <c r="G31" s="89">
        <f t="shared" si="11"/>
        <v>51</v>
      </c>
      <c r="H31" s="81">
        <v>60</v>
      </c>
      <c r="I31" s="82">
        <f ca="1">IF(AND(F31&gt;H31,F$1="No"),"",_xll.EURO(F31,H31,U31,U31,C31,V31,1,0))</f>
        <v>4.6824273082368215</v>
      </c>
      <c r="J31" s="83">
        <f ca="1">IF(AND(G31&gt;H31,F$1="no"),"",_xll.EURO(G31,H31,U31,U31,D31,V31,1,0))</f>
        <v>4.7831904840072514</v>
      </c>
      <c r="K31" s="40">
        <f ca="1">_xll.EURO(F31,H31,U31,U31,C31,V31,1,1)</f>
        <v>0.40068744907117265</v>
      </c>
      <c r="L31" s="82">
        <f ca="1">IF(AND(G31&lt;H31,F$1="no"),"",_xll.EURO(G31,H31,U31,U31,C31,V31,0,0))</f>
        <v>13.572673168917206</v>
      </c>
      <c r="M31" s="92">
        <f ca="1">IF(AND(F31&lt;H31,F$1="no"),"",_xll.EURO(F31,H31,U31,U31,D31,V31,0,0))</f>
        <v>13.716062289949843</v>
      </c>
      <c r="N31" s="98">
        <f ca="1">_xll.EURO(F31,H31,U31,U31,C31,V31,0,1)</f>
        <v>-0.57592173814104497</v>
      </c>
      <c r="O31" s="41">
        <f ca="1">_xll.EURO($F31,$H31,$U31,$U31,$C31,$V31,1,2)</f>
        <v>1.895523612308124E-2</v>
      </c>
      <c r="P31" s="42">
        <f ca="1">_xll.EURO($F31,$H31,$U31,$U31,$C31,$V31,1,3)</f>
        <v>15.847080277028795</v>
      </c>
      <c r="Q31" s="42">
        <f ca="1">_xll.EURO($F31,$H31,$U31,$U31,$C31,$V31,1,5)/365</f>
        <v>-1.4959519416611798E-2</v>
      </c>
      <c r="R31" s="176">
        <f>VLOOKUP(E31,Lookups!$B$6:$C$304,2)</f>
        <v>37436</v>
      </c>
      <c r="S31" s="42">
        <f t="shared" ca="1" si="9"/>
        <v>0.10076317577042992</v>
      </c>
      <c r="T31" s="183" t="str">
        <f t="shared" si="10"/>
        <v/>
      </c>
      <c r="U31" s="188">
        <f>VLOOKUP(E31,Lookups!$B$6:$E$304,4)</f>
        <v>3.5000000000000003E-2</v>
      </c>
      <c r="V31" s="28">
        <f t="shared" ca="1" si="2"/>
        <v>247</v>
      </c>
    </row>
    <row r="32" spans="1:27" x14ac:dyDescent="0.2">
      <c r="A32" s="213"/>
      <c r="B32" s="192">
        <v>0</v>
      </c>
      <c r="C32" s="50">
        <f>C$29+B32</f>
        <v>0.48</v>
      </c>
      <c r="D32" s="43">
        <f>D$29+B32</f>
        <v>0.48</v>
      </c>
      <c r="E32" s="44">
        <v>37469</v>
      </c>
      <c r="F32" s="84">
        <f t="shared" ref="F32:G36" si="12">F31</f>
        <v>50.75</v>
      </c>
      <c r="G32" s="84">
        <f t="shared" si="12"/>
        <v>51</v>
      </c>
      <c r="H32" s="85">
        <f>H31</f>
        <v>60</v>
      </c>
      <c r="I32" s="86">
        <f ca="1">IF(AND(F32&gt;H32,F$1="No"),"",_xll.EURO(F32,H32,U32,U32,C32,V32,1,0))</f>
        <v>5.1322259333494245</v>
      </c>
      <c r="J32" s="87">
        <f ca="1">IF(AND(G32&gt;H32,F$1="no"),"",_xll.EURO(G32,H32,U32,U32,D32,V32,1,0))</f>
        <v>5.236116003924387</v>
      </c>
      <c r="K32" s="45">
        <f ca="1">_xll.EURO(F32,H32,U32,U32,C32,V32,1,1)</f>
        <v>0.41332142398505262</v>
      </c>
      <c r="L32" s="86">
        <f ca="1">IF(AND(G32&lt;H32,F$1="no"),"",_xll.EURO(G32,H32,U32,U32,C32,V32,0,0))</f>
        <v>13.999527673953665</v>
      </c>
      <c r="M32" s="99">
        <f ca="1">IF(AND(F32&lt;H32,F$1="no"),"",_xll.EURO(F32,H32,U32,U32,D32,V32,0,0))</f>
        <v>14.139065705323951</v>
      </c>
      <c r="N32" s="97">
        <f ca="1">_xll.EURO(F32,H32,U32,U32,C32,V32,0,1)</f>
        <v>-0.56039098379597763</v>
      </c>
      <c r="O32" s="46">
        <f ca="1">_xll.EURO($F32,$H32,$U32,$U32,$C32,$V32,1,2)</f>
        <v>1.7949831207460201E-2</v>
      </c>
      <c r="P32" s="47">
        <f ca="1">_xll.EURO($F32,$H32,$U32,$U32,$C32,$V32,1,3)</f>
        <v>16.889946381556243</v>
      </c>
      <c r="Q32" s="47">
        <f ca="1">_xll.EURO($F32,$H32,$U32,$U32,$C32,$V32,1,5)/365</f>
        <v>-1.4099104577468512E-2</v>
      </c>
      <c r="R32" s="175">
        <f>VLOOKUP(E32,Lookups!$B$6:$C$304,2)</f>
        <v>37467</v>
      </c>
      <c r="S32" s="47">
        <f t="shared" ca="1" si="9"/>
        <v>0.10389007057496258</v>
      </c>
      <c r="T32" s="182" t="str">
        <f t="shared" si="10"/>
        <v/>
      </c>
      <c r="U32" s="187">
        <f>VLOOKUP(E32,Lookups!$B$6:$E$304,4)</f>
        <v>3.5000000000000003E-2</v>
      </c>
      <c r="V32" s="28">
        <f t="shared" ca="1" si="2"/>
        <v>278</v>
      </c>
    </row>
    <row r="33" spans="1:22" x14ac:dyDescent="0.2">
      <c r="A33" s="213"/>
      <c r="B33" s="192">
        <v>0</v>
      </c>
      <c r="C33" s="49">
        <f>C$29+B33</f>
        <v>0.48</v>
      </c>
      <c r="D33" s="48">
        <f>D$29+B33</f>
        <v>0.48</v>
      </c>
      <c r="E33" s="39">
        <v>37438</v>
      </c>
      <c r="F33" s="89">
        <f t="shared" si="12"/>
        <v>50.75</v>
      </c>
      <c r="G33" s="89">
        <f t="shared" si="12"/>
        <v>51</v>
      </c>
      <c r="H33" s="81">
        <v>50</v>
      </c>
      <c r="I33" s="82">
        <f ca="1">IF(AND(F33&gt;H33,F$1="No"),"",_xll.EURO(F33,H33,U33,U33,C33,V33,1,0))</f>
        <v>8.0687534278878417</v>
      </c>
      <c r="J33" s="83">
        <f ca="1">IF(AND(G33&gt;H33,F$1="no"),"",_xll.EURO(G33,H33,U33,U33,D33,V33,1,0))</f>
        <v>8.2141078595175685</v>
      </c>
      <c r="K33" s="40">
        <f ca="1">_xll.EURO(F33,H33,U33,U33,C33,V33,1,1)</f>
        <v>0.57905814434703429</v>
      </c>
      <c r="L33" s="82">
        <f ca="1">IF(AND(G33&lt;H33,F$1="no"),"",_xll.EURO(G33,H33,U33,U33,C33,V33,0,0))</f>
        <v>7.2374986723053567</v>
      </c>
      <c r="M33" s="92">
        <f ca="1">IF(AND(F33&lt;H33,F$1="no"),"",_xll.EURO(F33,H33,U33,U33,D33,V33,0,0))</f>
        <v>7.336296537478681</v>
      </c>
      <c r="N33" s="98">
        <f ca="1">_xll.EURO(F33,H33,U33,U33,C33,V33,0,1)</f>
        <v>-0.39755104286518339</v>
      </c>
      <c r="O33" s="41">
        <f ca="1">_xll.EURO($F33,$H33,$U33,$U33,$C33,$V33,1,2)</f>
        <v>1.8919077387907889E-2</v>
      </c>
      <c r="P33" s="42">
        <f ca="1">_xll.EURO($F33,$H33,$U33,$U33,$C33,$V33,1,3)</f>
        <v>15.816850615140797</v>
      </c>
      <c r="Q33" s="42">
        <f ca="1">_xll.EURO($F33,$H33,$U33,$U33,$C33,$V33,1,5)/365</f>
        <v>-1.4605410144075777E-2</v>
      </c>
      <c r="R33" s="176">
        <f>VLOOKUP(E33,Lookups!$B$6:$C$304,2)</f>
        <v>37436</v>
      </c>
      <c r="S33" s="42" t="str">
        <f t="shared" si="9"/>
        <v/>
      </c>
      <c r="T33" s="183">
        <f t="shared" ca="1" si="10"/>
        <v>9.879786517332434E-2</v>
      </c>
      <c r="U33" s="188">
        <f>VLOOKUP(E33,Lookups!$B$6:$E$304,4)</f>
        <v>3.5000000000000003E-2</v>
      </c>
      <c r="V33" s="28">
        <f t="shared" ca="1" si="2"/>
        <v>247</v>
      </c>
    </row>
    <row r="34" spans="1:22" s="199" customFormat="1" x14ac:dyDescent="0.2">
      <c r="A34" s="213"/>
      <c r="B34" s="192">
        <v>0</v>
      </c>
      <c r="C34" s="50">
        <f>C$29+B34</f>
        <v>0.48</v>
      </c>
      <c r="D34" s="43">
        <f>D$29+B34</f>
        <v>0.48</v>
      </c>
      <c r="E34" s="44">
        <v>37469</v>
      </c>
      <c r="F34" s="84">
        <f t="shared" si="12"/>
        <v>50.75</v>
      </c>
      <c r="G34" s="84">
        <f t="shared" si="12"/>
        <v>51</v>
      </c>
      <c r="H34" s="85">
        <f>H33</f>
        <v>50</v>
      </c>
      <c r="I34" s="86">
        <f ca="1">IF(AND(F34&gt;H34,F$1="No"),"",_xll.EURO(F34,H34,U34,U34,C34,V34,1,0))</f>
        <v>8.5052577597105383</v>
      </c>
      <c r="J34" s="87">
        <f ca="1">IF(AND(G34&gt;H34,F$1="no"),"",_xll.EURO(G34,H34,U34,U34,D34,V34,1,0))</f>
        <v>8.6510757955650277</v>
      </c>
      <c r="K34" s="45">
        <f ca="1">_xll.EURO(F34,H34,U34,U34,C34,V34,1,1)</f>
        <v>0.58105968333605695</v>
      </c>
      <c r="L34" s="86">
        <f ca="1">IF(AND(G34&lt;H34,F$1="no"),"",_xll.EURO(G34,H34,U34,U34,C34,V34,0,0))</f>
        <v>7.6773633877839913</v>
      </c>
      <c r="M34" s="99">
        <f ca="1">IF(AND(F34&lt;H34,F$1="no"),"",_xll.EURO(F34,H34,U34,U34,D34,V34,0,0))</f>
        <v>7.7749734538747646</v>
      </c>
      <c r="N34" s="97">
        <f ca="1">_xll.EURO(F34,H34,U34,U34,C34,V34,0,1)</f>
        <v>-0.39265272444497334</v>
      </c>
      <c r="O34" s="46">
        <f ca="1">_xll.EURO($F34,$H34,$U34,$U34,$C34,$V34,1,2)</f>
        <v>1.7738169967964807E-2</v>
      </c>
      <c r="P34" s="47">
        <f ca="1">_xll.EURO($F34,$H34,$U34,$U34,$C34,$V34,1,3)</f>
        <v>16.690783116742633</v>
      </c>
      <c r="Q34" s="47">
        <f ca="1">_xll.EURO($F34,$H34,$U34,$U34,$C34,$V34,1,5)/365</f>
        <v>-1.3603605893482562E-2</v>
      </c>
      <c r="R34" s="175">
        <f>VLOOKUP(E34,Lookups!$B$6:$C$304,2)</f>
        <v>37467</v>
      </c>
      <c r="S34" s="47" t="str">
        <f t="shared" si="9"/>
        <v/>
      </c>
      <c r="T34" s="182">
        <f t="shared" ca="1" si="10"/>
        <v>9.7610066090773273E-2</v>
      </c>
      <c r="U34" s="187">
        <f>VLOOKUP(E34,Lookups!$B$6:$E$304,4)</f>
        <v>3.5000000000000003E-2</v>
      </c>
      <c r="V34" s="28">
        <f t="shared" ca="1" si="2"/>
        <v>278</v>
      </c>
    </row>
    <row r="35" spans="1:22" x14ac:dyDescent="0.2">
      <c r="A35" s="213"/>
      <c r="B35" s="192">
        <v>0</v>
      </c>
      <c r="C35" s="18">
        <f>C$29+B35</f>
        <v>0.48</v>
      </c>
      <c r="D35" s="35">
        <f>D$29+B35</f>
        <v>0.48</v>
      </c>
      <c r="E35" s="13">
        <v>37438</v>
      </c>
      <c r="F35" s="57">
        <f t="shared" si="12"/>
        <v>50.75</v>
      </c>
      <c r="G35" s="57">
        <f t="shared" si="12"/>
        <v>51</v>
      </c>
      <c r="H35" s="54">
        <v>70</v>
      </c>
      <c r="I35" s="63">
        <f ca="1">IF(AND(F35&gt;H35,F$1="No"),"",_xll.EURO(F35,H35,U35,U35,C35,V35,1,0))</f>
        <v>2.6601787307948239</v>
      </c>
      <c r="J35" s="68">
        <f ca="1">IF(AND(G35&gt;H35,F$1="no"),"",_xll.EURO(G35,H35,U35,U35,D35,V35,1,0))</f>
        <v>2.7262381716740833</v>
      </c>
      <c r="K35" s="9">
        <f ca="1">_xll.EURO(F35,H35,U35,U35,C35,V35,1,1)</f>
        <v>0.26222446019645113</v>
      </c>
      <c r="L35" s="63">
        <f ca="1">IF(AND(G35&lt;H35,F$1="no"),"",_xll.EURO(G35,H35,U35,U35,C35,V35,0,0))</f>
        <v>21.281812728706214</v>
      </c>
      <c r="M35" s="64">
        <f ca="1">IF(AND(F35&lt;H35,F$1="no"),"",_xll.EURO(F35,H35,U35,U35,D35,V35,0,0))</f>
        <v>21.459905584630015</v>
      </c>
      <c r="N35" s="95">
        <f ca="1">_xll.EURO(F35,H35,U35,U35,C35,V35,0,1)</f>
        <v>-0.7143847270157665</v>
      </c>
      <c r="O35" s="14">
        <f ca="1">_xll.EURO($F35,$H35,$U35,$U35,$C35,$V35,1,2)</f>
        <v>1.6074718772236842E-2</v>
      </c>
      <c r="P35" s="10">
        <f ca="1">_xll.EURO($F35,$H35,$U35,$U35,$C35,$V35,1,3)</f>
        <v>13.43889135224819</v>
      </c>
      <c r="Q35" s="10">
        <f ca="1">_xll.EURO($F35,$H35,$U35,$U35,$C35,$V35,1,5)/365</f>
        <v>-1.2811890309027284E-2</v>
      </c>
      <c r="R35" s="173">
        <f>VLOOKUP(E35,Lookups!$B$6:$C$304,2)</f>
        <v>37436</v>
      </c>
      <c r="S35" s="10">
        <f t="shared" ref="S35:S44" ca="1" si="13">IF(F35&gt;H35,"",J35-I35)</f>
        <v>6.6059440879259412E-2</v>
      </c>
      <c r="T35" s="180" t="str">
        <f t="shared" ref="T35:T44" si="14">IF(F35&gt;H35,M35-L35,"")</f>
        <v/>
      </c>
      <c r="U35" s="185">
        <f>VLOOKUP(E35,Lookups!$B$6:$E$304,4)</f>
        <v>3.5000000000000003E-2</v>
      </c>
      <c r="V35" s="28">
        <f t="shared" ca="1" si="2"/>
        <v>247</v>
      </c>
    </row>
    <row r="36" spans="1:22" ht="13.5" thickBot="1" x14ac:dyDescent="0.25">
      <c r="A36" s="213"/>
      <c r="B36" s="192">
        <v>0</v>
      </c>
      <c r="C36" s="18">
        <f>C$29+B36</f>
        <v>0.48</v>
      </c>
      <c r="D36" s="35">
        <f>D$29+B36</f>
        <v>0.48</v>
      </c>
      <c r="E36" s="13">
        <v>37469</v>
      </c>
      <c r="F36" s="57">
        <f t="shared" si="12"/>
        <v>50.75</v>
      </c>
      <c r="G36" s="57">
        <f t="shared" si="12"/>
        <v>51</v>
      </c>
      <c r="H36" s="59">
        <f>H35</f>
        <v>70</v>
      </c>
      <c r="I36" s="63">
        <f ca="1">IF(AND(F36&gt;H36,F$1="No"),"",_xll.EURO(F36,H36,U36,U36,C36,V36,1,0))</f>
        <v>3.0510324409588243</v>
      </c>
      <c r="J36" s="68">
        <f ca="1">IF(AND(G36&gt;H36,F$1="no"),"",_xll.EURO(G36,H36,U36,U36,D36,V36,1,0))</f>
        <v>3.1216859268981434</v>
      </c>
      <c r="K36" s="9">
        <f ca="1">_xll.EURO(F36,H36,U36,U36,C36,V36,1,1)</f>
        <v>0.28065573080099748</v>
      </c>
      <c r="L36" s="63">
        <f ca="1">IF(AND(G36&lt;H36,F$1="no"),"",_xll.EURO(G36,H36,U36,U36,C36,V36,0,0))</f>
        <v>21.622221674737716</v>
      </c>
      <c r="M36" s="64">
        <f ca="1">IF(AND(F36&lt;H36,F$1="no"),"",_xll.EURO(F36,H36,U36,U36,D36,V36,0,0))</f>
        <v>21.794996290743654</v>
      </c>
      <c r="N36" s="95">
        <f ca="1">_xll.EURO(F36,H36,U36,U36,C36,V36,0,1)</f>
        <v>-0.6930566769800327</v>
      </c>
      <c r="O36" s="14">
        <f ca="1">_xll.EURO($F36,$H36,$U36,$U36,$C36,$V36,1,2)</f>
        <v>1.5638308977997128E-2</v>
      </c>
      <c r="P36" s="10">
        <f ca="1">_xll.EURO($F36,$H36,$U36,$U36,$C36,$V36,1,3)</f>
        <v>14.714912752316291</v>
      </c>
      <c r="Q36" s="10">
        <f ca="1">_xll.EURO($F36,$H36,$U36,$U36,$C36,$V36,1,5)/365</f>
        <v>-1.2419658088277488E-2</v>
      </c>
      <c r="R36" s="173">
        <f>VLOOKUP(E36,Lookups!$B$6:$C$304,2)</f>
        <v>37467</v>
      </c>
      <c r="S36" s="10">
        <f t="shared" ca="1" si="13"/>
        <v>7.0653485939319083E-2</v>
      </c>
      <c r="T36" s="180" t="str">
        <f t="shared" si="14"/>
        <v/>
      </c>
      <c r="U36" s="185">
        <f>VLOOKUP(E36,Lookups!$B$6:$E$304,4)</f>
        <v>3.5000000000000003E-2</v>
      </c>
      <c r="V36" s="28">
        <f t="shared" ref="V36:V67" ca="1" si="15">R36-$C$2</f>
        <v>278</v>
      </c>
    </row>
    <row r="37" spans="1:22" x14ac:dyDescent="0.2">
      <c r="A37" s="207" t="s">
        <v>68</v>
      </c>
      <c r="B37" s="195"/>
      <c r="C37" s="104">
        <v>0.48</v>
      </c>
      <c r="D37" s="105">
        <v>0.48</v>
      </c>
      <c r="E37" s="26">
        <v>37803</v>
      </c>
      <c r="F37" s="56">
        <v>49</v>
      </c>
      <c r="G37" s="56">
        <v>50</v>
      </c>
      <c r="H37" s="53">
        <v>40</v>
      </c>
      <c r="I37" s="61">
        <f ca="1">IF(AND(F37&gt;H37,F$1="No"),"",_xll.EURO(F37,H37,U37,U37,C37,V37,1,0))</f>
        <v>15.002742734459051</v>
      </c>
      <c r="J37" s="67">
        <f ca="1">IF(AND(G37&gt;H37,F$1="no"),"",_xll.EURO(G37,H37,U37,U37,D37,V37,1,0))</f>
        <v>15.703710574172522</v>
      </c>
      <c r="K37" s="100">
        <f ca="1">_xll.EURO(F37,H37,U37,U37,C37,V37,1,1)</f>
        <v>0.69599451708457183</v>
      </c>
      <c r="L37" s="61">
        <f ca="1">IF(AND(G37&lt;H37,F$1="no"),"",_xll.EURO(G37,H37,U37,U37,C37,V37,0,0))</f>
        <v>6.2732934525826707</v>
      </c>
      <c r="M37" s="67">
        <f ca="1">IF(AND(F37&lt;H37,F$1="no"),"",_xll.EURO(F37,H37,U37,U37,D37,V37,0,0))</f>
        <v>6.5153673250281869</v>
      </c>
      <c r="N37" s="94">
        <f ca="1">_xll.EURO(F37,H37,U37,U37,C37,V37,0,1)</f>
        <v>-0.24704719507441403</v>
      </c>
      <c r="O37" s="16">
        <f ca="1">_xll.EURO($F37,$H37,$U37,$U37,$C37,$V37,1,2)</f>
        <v>1.0086294823105904E-2</v>
      </c>
      <c r="P37" s="8">
        <f ca="1">_xll.EURO($F37,$H37,$U37,$U37,$C37,$V37,1,3)</f>
        <v>19.477187874969609</v>
      </c>
      <c r="Q37" s="8">
        <f ca="1">_xll.EURO($F37,$H37,$U37,$U37,$C37,$V37,1,5)/365</f>
        <v>-6.2047253099996565E-3</v>
      </c>
      <c r="R37" s="172">
        <f>VLOOKUP(E37,Lookups!$B$6:$C$304,2)</f>
        <v>37801</v>
      </c>
      <c r="S37" s="8" t="str">
        <f t="shared" si="13"/>
        <v/>
      </c>
      <c r="T37" s="179">
        <f t="shared" ca="1" si="14"/>
        <v>0.24207387244551626</v>
      </c>
      <c r="U37" s="184">
        <f>VLOOKUP(E37,Lookups!$B$6:$E$304,4)</f>
        <v>3.5000000000000003E-2</v>
      </c>
      <c r="V37" s="28">
        <f t="shared" ca="1" si="15"/>
        <v>612</v>
      </c>
    </row>
    <row r="38" spans="1:22" x14ac:dyDescent="0.2">
      <c r="A38" s="208"/>
      <c r="B38" s="192"/>
      <c r="C38" s="50">
        <f>C37</f>
        <v>0.48</v>
      </c>
      <c r="D38" s="43">
        <f>D37</f>
        <v>0.48</v>
      </c>
      <c r="E38" s="91">
        <v>37834</v>
      </c>
      <c r="F38" s="84">
        <f>F37</f>
        <v>49</v>
      </c>
      <c r="G38" s="84">
        <f>G37</f>
        <v>50</v>
      </c>
      <c r="H38" s="85">
        <f>H37</f>
        <v>40</v>
      </c>
      <c r="I38" s="86">
        <f ca="1">IF(AND(F38&gt;H38,F$1="No"),"",_xll.EURO(F38,H38,U38,U38,C38,V38,1,0))</f>
        <v>15.191426168406998</v>
      </c>
      <c r="J38" s="87">
        <f ca="1">IF(AND(G38&gt;H38,F$1="no"),"",_xll.EURO(G38,H38,U38,U38,D38,V38,1,0))</f>
        <v>15.890133260068069</v>
      </c>
      <c r="K38" s="103">
        <f ca="1">_xll.EURO(F38,H38,U38,U38,C38,V38,1,1)</f>
        <v>0.69386890423188652</v>
      </c>
      <c r="L38" s="86">
        <f ca="1">IF(AND(G38&lt;H38,F$1="no"),"",_xll.EURO(G38,H38,U38,U38,C38,V38,0,0))</f>
        <v>6.487688267660527</v>
      </c>
      <c r="M38" s="87">
        <f ca="1">IF(AND(F38&lt;H38,F$1="no"),"",_xll.EURO(F38,H38,U38,U38,D38,V38,0,0))</f>
        <v>6.7292256752402135</v>
      </c>
      <c r="N38" s="97">
        <f ca="1">_xll.EURO(F38,H38,U38,U38,C38,V38,0,1)</f>
        <v>-0.24637559500886733</v>
      </c>
      <c r="O38" s="46">
        <f ca="1">_xll.EURO($F38,$H38,$U38,$U38,$C38,$V38,1,2)</f>
        <v>9.8122154736975265E-3</v>
      </c>
      <c r="P38" s="47">
        <f ca="1">_xll.EURO($F38,$H38,$U38,$U38,$C38,$V38,1,3)</f>
        <v>19.907706182912015</v>
      </c>
      <c r="Q38" s="47">
        <f ca="1">_xll.EURO($F38,$H38,$U38,$U38,$C38,$V38,1,5)/365</f>
        <v>-5.9789363986197724E-3</v>
      </c>
      <c r="R38" s="175">
        <f>VLOOKUP(E38,Lookups!$B$6:$C$304,2)</f>
        <v>37832</v>
      </c>
      <c r="S38" s="47" t="str">
        <f t="shared" si="13"/>
        <v/>
      </c>
      <c r="T38" s="182">
        <f t="shared" ca="1" si="14"/>
        <v>0.24153740757968656</v>
      </c>
      <c r="U38" s="187">
        <f>VLOOKUP(E38,Lookups!$B$6:$E$304,4)</f>
        <v>3.5000000000000003E-2</v>
      </c>
      <c r="V38" s="28">
        <f t="shared" ca="1" si="15"/>
        <v>643</v>
      </c>
    </row>
    <row r="39" spans="1:22" x14ac:dyDescent="0.2">
      <c r="A39" s="208"/>
      <c r="B39" s="192">
        <v>0</v>
      </c>
      <c r="C39" s="49">
        <f t="shared" ref="C39:C44" si="16">C$37+B39</f>
        <v>0.48</v>
      </c>
      <c r="D39" s="48">
        <f t="shared" ref="D39:D44" si="17">D$37+B39</f>
        <v>0.48</v>
      </c>
      <c r="E39" s="90">
        <v>37803</v>
      </c>
      <c r="F39" s="89">
        <f t="shared" ref="F39:G44" si="18">F37</f>
        <v>49</v>
      </c>
      <c r="G39" s="89">
        <f t="shared" si="18"/>
        <v>50</v>
      </c>
      <c r="H39" s="81">
        <v>50</v>
      </c>
      <c r="I39" s="82">
        <f ca="1">IF(AND(F39&gt;H39,F$1="No"),"",_xll.EURO(F39,H39,U39,U39,C39,V39,1,0))</f>
        <v>10.921764793896408</v>
      </c>
      <c r="J39" s="83">
        <f ca="1">IF(AND(G39&gt;H39,F$1="no"),"",_xll.EURO(G39,H39,U39,U39,D39,V39,1,0))</f>
        <v>11.502482433478214</v>
      </c>
      <c r="K39" s="102">
        <f ca="1">_xll.EURO(F39,H39,U39,U39,C39,V39,1,1)</f>
        <v>0.57483209769845844</v>
      </c>
      <c r="L39" s="82">
        <f ca="1">IF(AND(G39&lt;H39,F$1="no"),"",_xll.EURO(G39,H39,U39,U39,C39,V39,0,0))</f>
        <v>11.502482433478214</v>
      </c>
      <c r="M39" s="83">
        <f ca="1">IF(AND(F39&lt;H39,F$1="no"),"",_xll.EURO(F39,H39,U39,U39,D39,V39,0,0))</f>
        <v>11.864806506055395</v>
      </c>
      <c r="N39" s="98">
        <f ca="1">_xll.EURO(F39,H39,U39,U39,C39,V39,0,1)</f>
        <v>-0.36820961446052736</v>
      </c>
      <c r="O39" s="41">
        <f ca="1">_xll.EURO($F39,$H39,$U39,$U39,$C39,$V39,1,2)</f>
        <v>1.18883890233333E-2</v>
      </c>
      <c r="P39" s="42">
        <f ca="1">_xll.EURO($F39,$H39,$U39,$U39,$C39,$V39,1,3)</f>
        <v>22.957130502247853</v>
      </c>
      <c r="Q39" s="42">
        <f ca="1">_xll.EURO($F39,$H39,$U39,$U39,$C39,$V39,1,5)/365</f>
        <v>-7.9616700597268577E-3</v>
      </c>
      <c r="R39" s="176">
        <f>VLOOKUP(E39,Lookups!$B$6:$C$304,2)</f>
        <v>37801</v>
      </c>
      <c r="S39" s="42">
        <f t="shared" ca="1" si="13"/>
        <v>0.58071763958180611</v>
      </c>
      <c r="T39" s="183" t="str">
        <f t="shared" si="14"/>
        <v/>
      </c>
      <c r="U39" s="188">
        <f>VLOOKUP(E39,Lookups!$B$6:$E$304,4)</f>
        <v>3.5000000000000003E-2</v>
      </c>
      <c r="V39" s="28">
        <f t="shared" ca="1" si="15"/>
        <v>612</v>
      </c>
    </row>
    <row r="40" spans="1:22" x14ac:dyDescent="0.2">
      <c r="A40" s="208"/>
      <c r="B40" s="192">
        <v>0</v>
      </c>
      <c r="C40" s="50">
        <f t="shared" si="16"/>
        <v>0.48</v>
      </c>
      <c r="D40" s="43">
        <f t="shared" si="17"/>
        <v>0.48</v>
      </c>
      <c r="E40" s="91">
        <v>37834</v>
      </c>
      <c r="F40" s="84">
        <f t="shared" si="18"/>
        <v>49</v>
      </c>
      <c r="G40" s="84">
        <f t="shared" si="18"/>
        <v>50</v>
      </c>
      <c r="H40" s="85">
        <f>H39</f>
        <v>50</v>
      </c>
      <c r="I40" s="86">
        <f ca="1">IF(AND(F40&gt;H40,F$1="No"),"",_xll.EURO(F40,H40,U40,U40,C40,V40,1,0))</f>
        <v>11.163860065939808</v>
      </c>
      <c r="J40" s="87">
        <f ca="1">IF(AND(G40&gt;H40,F$1="no"),"",_xll.EURO(G40,H40,U40,U40,D40,V40,1,0))</f>
        <v>11.745785045611655</v>
      </c>
      <c r="K40" s="103">
        <f ca="1">_xll.EURO(F40,H40,U40,U40,C40,V40,1,1)</f>
        <v>0.57621398464087048</v>
      </c>
      <c r="L40" s="86">
        <f ca="1">IF(AND(G40&lt;H40,F$1="no"),"",_xll.EURO(G40,H40,U40,U40,C40,V40,0,0))</f>
        <v>11.745785045611647</v>
      </c>
      <c r="M40" s="87">
        <f ca="1">IF(AND(F40&lt;H40,F$1="no"),"",_xll.EURO(F40,H40,U40,U40,D40,V40,0,0))</f>
        <v>12.10410456518056</v>
      </c>
      <c r="N40" s="97">
        <f ca="1">_xll.EURO(F40,H40,U40,U40,C40,V40,0,1)</f>
        <v>-0.36403051459988334</v>
      </c>
      <c r="O40" s="46">
        <f ca="1">_xll.EURO($F40,$H40,$U40,$U40,$C40,$V40,1,2)</f>
        <v>1.1535930489599793E-2</v>
      </c>
      <c r="P40" s="47">
        <f ca="1">_xll.EURO($F40,$H40,$U40,$U40,$C40,$V40,1,3)</f>
        <v>23.404899265518143</v>
      </c>
      <c r="Q40" s="47">
        <f ca="1">_xll.EURO($F40,$H40,$U40,$U40,$C40,$V40,1,5)/365</f>
        <v>-7.6713641058878341E-3</v>
      </c>
      <c r="R40" s="175">
        <f>VLOOKUP(E40,Lookups!$B$6:$C$304,2)</f>
        <v>37832</v>
      </c>
      <c r="S40" s="47">
        <f t="shared" ca="1" si="13"/>
        <v>0.58192497967184664</v>
      </c>
      <c r="T40" s="182" t="str">
        <f t="shared" si="14"/>
        <v/>
      </c>
      <c r="U40" s="187">
        <f>VLOOKUP(E40,Lookups!$B$6:$E$304,4)</f>
        <v>3.5000000000000003E-2</v>
      </c>
      <c r="V40" s="28">
        <f t="shared" ca="1" si="15"/>
        <v>643</v>
      </c>
    </row>
    <row r="41" spans="1:22" x14ac:dyDescent="0.2">
      <c r="A41" s="208"/>
      <c r="B41" s="192">
        <v>0</v>
      </c>
      <c r="C41" s="49">
        <f t="shared" si="16"/>
        <v>0.48</v>
      </c>
      <c r="D41" s="48">
        <f t="shared" si="17"/>
        <v>0.48</v>
      </c>
      <c r="E41" s="90">
        <v>37803</v>
      </c>
      <c r="F41" s="89">
        <f t="shared" si="18"/>
        <v>49</v>
      </c>
      <c r="G41" s="89">
        <f t="shared" si="18"/>
        <v>50</v>
      </c>
      <c r="H41" s="81">
        <v>50</v>
      </c>
      <c r="I41" s="82">
        <f ca="1">IF(AND(F41&gt;H41,F$1="No"),"",_xll.EURO(F41,H41,U41,U41,C41,V41,1,0))</f>
        <v>10.921764793896408</v>
      </c>
      <c r="J41" s="83">
        <f ca="1">IF(AND(G41&gt;H41,F$1="no"),"",_xll.EURO(G41,H41,U41,U41,D41,V41,1,0))</f>
        <v>11.502482433478214</v>
      </c>
      <c r="K41" s="102">
        <f ca="1">_xll.EURO(F41,H41,U41,U41,C41,V41,1,1)</f>
        <v>0.57483209769845844</v>
      </c>
      <c r="L41" s="82">
        <f ca="1">IF(AND(G41&lt;H41,F$1="no"),"",_xll.EURO(G41,H41,U41,U41,C41,V41,0,0))</f>
        <v>11.502482433478214</v>
      </c>
      <c r="M41" s="83">
        <f ca="1">IF(AND(F41&lt;H41,F$1="no"),"",_xll.EURO(F41,H41,U41,U41,D41,V41,0,0))</f>
        <v>11.864806506055395</v>
      </c>
      <c r="N41" s="98">
        <f ca="1">_xll.EURO(F41,H41,U41,U41,C41,V41,0,1)</f>
        <v>-0.36820961446052736</v>
      </c>
      <c r="O41" s="41">
        <f ca="1">_xll.EURO($F41,$H41,$U41,$U41,$C41,$V41,1,2)</f>
        <v>1.18883890233333E-2</v>
      </c>
      <c r="P41" s="42">
        <f ca="1">_xll.EURO($F41,$H41,$U41,$U41,$C41,$V41,1,3)</f>
        <v>22.957130502247853</v>
      </c>
      <c r="Q41" s="42">
        <f ca="1">_xll.EURO($F41,$H41,$U41,$U41,$C41,$V41,1,5)/365</f>
        <v>-7.9616700597268577E-3</v>
      </c>
      <c r="R41" s="176">
        <f>VLOOKUP(E41,Lookups!$B$6:$C$304,2)</f>
        <v>37801</v>
      </c>
      <c r="S41" s="42">
        <f t="shared" ca="1" si="13"/>
        <v>0.58071763958180611</v>
      </c>
      <c r="T41" s="183" t="str">
        <f t="shared" si="14"/>
        <v/>
      </c>
      <c r="U41" s="188">
        <f>VLOOKUP(E41,Lookups!$B$6:$E$304,4)</f>
        <v>3.5000000000000003E-2</v>
      </c>
      <c r="V41" s="28">
        <f t="shared" ca="1" si="15"/>
        <v>612</v>
      </c>
    </row>
    <row r="42" spans="1:22" x14ac:dyDescent="0.2">
      <c r="A42" s="208"/>
      <c r="B42" s="192">
        <v>0</v>
      </c>
      <c r="C42" s="50">
        <f t="shared" si="16"/>
        <v>0.48</v>
      </c>
      <c r="D42" s="43">
        <f t="shared" si="17"/>
        <v>0.48</v>
      </c>
      <c r="E42" s="91">
        <v>37834</v>
      </c>
      <c r="F42" s="84">
        <f t="shared" si="18"/>
        <v>49</v>
      </c>
      <c r="G42" s="84">
        <f t="shared" si="18"/>
        <v>50</v>
      </c>
      <c r="H42" s="85">
        <f>H41</f>
        <v>50</v>
      </c>
      <c r="I42" s="86">
        <f ca="1">IF(AND(F42&gt;H42,F$1="No"),"",_xll.EURO(F42,H42,U42,U42,C42,V42,1,0))</f>
        <v>11.163860065939808</v>
      </c>
      <c r="J42" s="87">
        <f ca="1">IF(AND(G42&gt;H42,F$1="no"),"",_xll.EURO(G42,H42,U42,U42,D42,V42,1,0))</f>
        <v>11.745785045611655</v>
      </c>
      <c r="K42" s="103">
        <f ca="1">_xll.EURO(F42,H42,U42,U42,C42,V42,1,1)</f>
        <v>0.57621398464087048</v>
      </c>
      <c r="L42" s="86">
        <f ca="1">IF(AND(G42&lt;H42,F$1="no"),"",_xll.EURO(G42,H42,U42,U42,C42,V42,0,0))</f>
        <v>11.745785045611647</v>
      </c>
      <c r="M42" s="87">
        <f ca="1">IF(AND(F42&lt;H42,F$1="no"),"",_xll.EURO(F42,H42,U42,U42,D42,V42,0,0))</f>
        <v>12.10410456518056</v>
      </c>
      <c r="N42" s="97">
        <f ca="1">_xll.EURO(F42,H42,U42,U42,C42,V42,0,1)</f>
        <v>-0.36403051459988334</v>
      </c>
      <c r="O42" s="46">
        <f ca="1">_xll.EURO($F42,$H42,$U42,$U42,$C42,$V42,1,2)</f>
        <v>1.1535930489599793E-2</v>
      </c>
      <c r="P42" s="47">
        <f ca="1">_xll.EURO($F42,$H42,$U42,$U42,$C42,$V42,1,3)</f>
        <v>23.404899265518143</v>
      </c>
      <c r="Q42" s="47">
        <f ca="1">_xll.EURO($F42,$H42,$U42,$U42,$C42,$V42,1,5)/365</f>
        <v>-7.6713641058878341E-3</v>
      </c>
      <c r="R42" s="175">
        <f>VLOOKUP(E42,Lookups!$B$6:$C$304,2)</f>
        <v>37832</v>
      </c>
      <c r="S42" s="47">
        <f t="shared" ca="1" si="13"/>
        <v>0.58192497967184664</v>
      </c>
      <c r="T42" s="182" t="str">
        <f t="shared" si="14"/>
        <v/>
      </c>
      <c r="U42" s="187">
        <f>VLOOKUP(E42,Lookups!$B$6:$E$304,4)</f>
        <v>3.5000000000000003E-2</v>
      </c>
      <c r="V42" s="28">
        <f t="shared" ca="1" si="15"/>
        <v>643</v>
      </c>
    </row>
    <row r="43" spans="1:22" x14ac:dyDescent="0.2">
      <c r="A43" s="208"/>
      <c r="B43" s="192">
        <v>0</v>
      </c>
      <c r="C43" s="49">
        <f t="shared" si="16"/>
        <v>0.48</v>
      </c>
      <c r="D43" s="48">
        <f t="shared" si="17"/>
        <v>0.48</v>
      </c>
      <c r="E43" s="90">
        <v>37803</v>
      </c>
      <c r="F43" s="89">
        <f t="shared" si="18"/>
        <v>49</v>
      </c>
      <c r="G43" s="89">
        <f t="shared" si="18"/>
        <v>50</v>
      </c>
      <c r="H43" s="81">
        <v>50</v>
      </c>
      <c r="I43" s="82">
        <f ca="1">IF(AND(F43&gt;H43,F$1="No"),"",_xll.EURO(F43,H43,U43,U43,C43,V43,1,0))</f>
        <v>10.921764793896408</v>
      </c>
      <c r="J43" s="83">
        <f ca="1">IF(AND(G43&gt;H43,F$1="no"),"",_xll.EURO(G43,H43,U43,U43,D43,V43,1,0))</f>
        <v>11.502482433478214</v>
      </c>
      <c r="K43" s="102">
        <f ca="1">_xll.EURO(F43,H43,U43,U43,C43,V43,1,1)</f>
        <v>0.57483209769845844</v>
      </c>
      <c r="L43" s="82">
        <f ca="1">IF(AND(G43&lt;H43,F$1="no"),"",_xll.EURO(G43,H43,U43,U43,C43,V43,0,0))</f>
        <v>11.502482433478214</v>
      </c>
      <c r="M43" s="83">
        <f ca="1">IF(AND(F43&lt;H43,F$1="no"),"",_xll.EURO(F43,H43,U43,U43,D43,V43,0,0))</f>
        <v>11.864806506055395</v>
      </c>
      <c r="N43" s="98">
        <f ca="1">_xll.EURO(F43,H43,U43,U43,C43,V43,0,1)</f>
        <v>-0.36820961446052736</v>
      </c>
      <c r="O43" s="41">
        <f ca="1">_xll.EURO($F43,$H43,$U43,$U43,$C43,$V43,1,2)</f>
        <v>1.18883890233333E-2</v>
      </c>
      <c r="P43" s="42">
        <f ca="1">_xll.EURO($F43,$H43,$U43,$U43,$C43,$V43,1,3)</f>
        <v>22.957130502247853</v>
      </c>
      <c r="Q43" s="42">
        <f ca="1">_xll.EURO($F43,$H43,$U43,$U43,$C43,$V43,1,5)/365</f>
        <v>-7.9616700597268577E-3</v>
      </c>
      <c r="R43" s="176">
        <f>VLOOKUP(E43,Lookups!$B$6:$C$304,2)</f>
        <v>37801</v>
      </c>
      <c r="S43" s="42">
        <f t="shared" ca="1" si="13"/>
        <v>0.58071763958180611</v>
      </c>
      <c r="T43" s="183" t="str">
        <f t="shared" si="14"/>
        <v/>
      </c>
      <c r="U43" s="188">
        <f>VLOOKUP(E43,Lookups!$B$6:$E$304,4)</f>
        <v>3.5000000000000003E-2</v>
      </c>
      <c r="V43" s="28">
        <f t="shared" ca="1" si="15"/>
        <v>612</v>
      </c>
    </row>
    <row r="44" spans="1:22" ht="13.5" thickBot="1" x14ac:dyDescent="0.25">
      <c r="A44" s="209"/>
      <c r="B44" s="193">
        <v>0</v>
      </c>
      <c r="C44" s="31">
        <f t="shared" si="16"/>
        <v>0.48</v>
      </c>
      <c r="D44" s="36">
        <f t="shared" si="17"/>
        <v>0.48</v>
      </c>
      <c r="E44" s="15">
        <v>37834</v>
      </c>
      <c r="F44" s="58">
        <f t="shared" si="18"/>
        <v>49</v>
      </c>
      <c r="G44" s="58">
        <f t="shared" si="18"/>
        <v>50</v>
      </c>
      <c r="H44" s="60">
        <f>H43</f>
        <v>50</v>
      </c>
      <c r="I44" s="65">
        <f ca="1">IF(AND(F44&gt;H44,F$1="No"),"",_xll.EURO(F44,H44,U44,U44,C44,V44,1,0))</f>
        <v>11.163860065939808</v>
      </c>
      <c r="J44" s="69">
        <f ca="1">IF(AND(G44&gt;H44,F$1="no"),"",_xll.EURO(G44,H44,U44,U44,D44,V44,1,0))</f>
        <v>11.745785045611655</v>
      </c>
      <c r="K44" s="101">
        <f ca="1">_xll.EURO(F44,H44,U44,U44,C44,V44,1,1)</f>
        <v>0.57621398464087048</v>
      </c>
      <c r="L44" s="65">
        <f ca="1">IF(AND(G44&lt;H44,F$1="no"),"",_xll.EURO(G44,H44,U44,U44,C44,V44,0,0))</f>
        <v>11.745785045611647</v>
      </c>
      <c r="M44" s="69">
        <f ca="1">IF(AND(F44&lt;H44,F$1="no"),"",_xll.EURO(F44,H44,U44,U44,D44,V44,0,0))</f>
        <v>12.10410456518056</v>
      </c>
      <c r="N44" s="96">
        <f ca="1">_xll.EURO(F44,H44,U44,U44,C44,V44,0,1)</f>
        <v>-0.36403051459988334</v>
      </c>
      <c r="O44" s="17">
        <f ca="1">_xll.EURO($F44,$H44,$U44,$U44,$C44,$V44,1,2)</f>
        <v>1.1535930489599793E-2</v>
      </c>
      <c r="P44" s="12">
        <f ca="1">_xll.EURO($F44,$H44,$U44,$U44,$C44,$V44,1,3)</f>
        <v>23.404899265518143</v>
      </c>
      <c r="Q44" s="12">
        <f ca="1">_xll.EURO($F44,$H44,$U44,$U44,$C44,$V44,1,5)/365</f>
        <v>-7.6713641058878341E-3</v>
      </c>
      <c r="R44" s="174">
        <f>VLOOKUP(E44,Lookups!$B$6:$C$304,2)</f>
        <v>37832</v>
      </c>
      <c r="S44" s="12">
        <f t="shared" ca="1" si="13"/>
        <v>0.58192497967184664</v>
      </c>
      <c r="T44" s="181" t="str">
        <f t="shared" si="14"/>
        <v/>
      </c>
      <c r="U44" s="186">
        <f>VLOOKUP(E44,Lookups!$B$6:$E$304,4)</f>
        <v>3.5000000000000003E-2</v>
      </c>
      <c r="V44" s="28">
        <f t="shared" ca="1" si="15"/>
        <v>643</v>
      </c>
    </row>
    <row r="45" spans="1:22" ht="12.75" customHeight="1" x14ac:dyDescent="0.2">
      <c r="A45" s="204" t="s">
        <v>70</v>
      </c>
      <c r="B45" s="195"/>
      <c r="C45" s="32">
        <v>0.45</v>
      </c>
      <c r="D45" s="34">
        <v>0.45</v>
      </c>
      <c r="E45" s="20">
        <v>37500</v>
      </c>
      <c r="F45" s="56">
        <v>25</v>
      </c>
      <c r="G45" s="56">
        <v>25</v>
      </c>
      <c r="H45" s="53">
        <v>50</v>
      </c>
      <c r="I45" s="61">
        <f ca="1">IF(AND(F45&gt;H45,F$1="No"),"",_xll.EURO(F45,H45,U45,U45,C45,V45,1,0))</f>
        <v>0.27189979059886826</v>
      </c>
      <c r="J45" s="67">
        <f ca="1">IF(AND(G45&gt;H45,F$1="no"),"",_xll.EURO(G45,H45,U45,U45,D45,V45,1,0))</f>
        <v>0.27189979059886826</v>
      </c>
      <c r="K45" s="7">
        <f ca="1">_xll.EURO(F45,H45,U45,U45,C45,V45,1,1)</f>
        <v>6.9016362893982205E-2</v>
      </c>
      <c r="L45" s="61">
        <f ca="1">IF(AND(G45&lt;H45,F$1="no"),"",_xll.EURO(G45,H45,U45,U45,C45,V45,0,0))</f>
        <v>24.54250530715094</v>
      </c>
      <c r="M45" s="67">
        <f ca="1">IF(AND(F45&lt;H45,F$1="no"),"",_xll.EURO(F45,H45,U45,U45,D45,V45,0,0))</f>
        <v>24.54250530715094</v>
      </c>
      <c r="N45" s="94">
        <f ca="1">_xll.EURO(F45,H45,U45,U45,C45,V45,0,1)</f>
        <v>-0.90180785776810035</v>
      </c>
      <c r="O45" s="16">
        <f ca="1">_xll.EURO($F45,$H45,$U45,$U45,$C45,$V45,1,2)</f>
        <v>1.2747834047131784E-2</v>
      </c>
      <c r="P45" s="8">
        <f ca="1">_xll.EURO($F45,$H45,$U45,$U45,$C45,$V45,1,3)</f>
        <v>3.0331730394484517</v>
      </c>
      <c r="Q45" s="8">
        <f ca="1">_xll.EURO($F45,$H45,$U45,$U45,$C45,$V45,1,5)/365</f>
        <v>-2.1840613167783507E-3</v>
      </c>
      <c r="R45" s="172">
        <f>VLOOKUP(E45,Lookups!$B$6:$C$304,2)</f>
        <v>37498</v>
      </c>
      <c r="S45" s="8">
        <f t="shared" ref="S45:S98" ca="1" si="19">IF(F45&gt;H45,"",J45-I45)</f>
        <v>0</v>
      </c>
      <c r="T45" s="179" t="str">
        <f t="shared" ref="T45:T98" si="20">IF(F45&gt;H45,M45-L45,"")</f>
        <v/>
      </c>
      <c r="U45" s="184">
        <f>VLOOKUP(E45,Lookups!$B$6:$E$304,4)</f>
        <v>3.5000000000000003E-2</v>
      </c>
      <c r="V45" s="27">
        <f t="shared" ca="1" si="15"/>
        <v>309</v>
      </c>
    </row>
    <row r="46" spans="1:22" ht="12.75" customHeight="1" x14ac:dyDescent="0.2">
      <c r="A46" s="205"/>
      <c r="B46" s="192">
        <v>0</v>
      </c>
      <c r="C46" s="18">
        <f>C$45+B46</f>
        <v>0.45</v>
      </c>
      <c r="D46" s="35">
        <f>D$45+B46</f>
        <v>0.45</v>
      </c>
      <c r="E46" s="38">
        <v>37500</v>
      </c>
      <c r="F46" s="57">
        <f t="shared" ref="F46:G49" si="21">F45</f>
        <v>25</v>
      </c>
      <c r="G46" s="57">
        <f t="shared" si="21"/>
        <v>25</v>
      </c>
      <c r="H46" s="54">
        <v>50</v>
      </c>
      <c r="I46" s="63">
        <f ca="1">IF(AND(F46&gt;H46,F$1="No"),"",_xll.EURO(F46,H46,U46,U46,C46,V46,1,0))</f>
        <v>0.27189979059886826</v>
      </c>
      <c r="J46" s="68">
        <f ca="1">IF(AND(G46&gt;H46,F$1="no"),"",_xll.EURO(G46,H46,U46,U46,D46,V46,1,0))</f>
        <v>0.27189979059886826</v>
      </c>
      <c r="K46" s="9">
        <f ca="1">_xll.EURO(F46,H46,U46,U46,C46,V46,1,1)</f>
        <v>6.9016362893982205E-2</v>
      </c>
      <c r="L46" s="63">
        <f ca="1">IF(AND(G46&lt;H46,F$1="no"),"",_xll.EURO(G46,H46,U46,U46,C46,V46,0,0))</f>
        <v>24.54250530715094</v>
      </c>
      <c r="M46" s="68">
        <f ca="1">IF(AND(F46&lt;H46,F$1="no"),"",_xll.EURO(F46,H46,U46,U46,D46,V46,0,0))</f>
        <v>24.54250530715094</v>
      </c>
      <c r="N46" s="95">
        <f ca="1">_xll.EURO(F46,H46,U46,U46,C46,V46,0,1)</f>
        <v>-0.90180785776810035</v>
      </c>
      <c r="O46" s="14">
        <f ca="1">_xll.EURO($F46,$H46,$U46,$U46,$C46,$V46,1,2)</f>
        <v>1.2747834047131784E-2</v>
      </c>
      <c r="P46" s="10">
        <f ca="1">_xll.EURO($F46,$H46,$U46,$U46,$C46,$V46,1,3)</f>
        <v>3.0331730394484517</v>
      </c>
      <c r="Q46" s="10">
        <f ca="1">_xll.EURO($F46,$H46,$U46,$U46,$C46,$V46,1,5)/365</f>
        <v>-2.1840613167783507E-3</v>
      </c>
      <c r="R46" s="173">
        <f>VLOOKUP(E46,Lookups!$B$6:$C$304,2)</f>
        <v>37498</v>
      </c>
      <c r="S46" s="10">
        <f t="shared" ca="1" si="19"/>
        <v>0</v>
      </c>
      <c r="T46" s="180" t="str">
        <f t="shared" si="20"/>
        <v/>
      </c>
      <c r="U46" s="185">
        <f>VLOOKUP(E46,Lookups!$B$6:$E$304,4)</f>
        <v>3.5000000000000003E-2</v>
      </c>
      <c r="V46" s="28">
        <f t="shared" ca="1" si="15"/>
        <v>309</v>
      </c>
    </row>
    <row r="47" spans="1:22" ht="12.75" customHeight="1" x14ac:dyDescent="0.2">
      <c r="A47" s="205"/>
      <c r="B47" s="192">
        <v>0</v>
      </c>
      <c r="C47" s="18">
        <f>C$45+B47</f>
        <v>0.45</v>
      </c>
      <c r="D47" s="35">
        <f>D$45+B47</f>
        <v>0.45</v>
      </c>
      <c r="E47" s="38">
        <v>37530</v>
      </c>
      <c r="F47" s="57">
        <f t="shared" si="21"/>
        <v>25</v>
      </c>
      <c r="G47" s="57">
        <f t="shared" si="21"/>
        <v>25</v>
      </c>
      <c r="H47" s="54">
        <v>50</v>
      </c>
      <c r="I47" s="63">
        <f ca="1">IF(AND(F47&gt;H47,F$1="No"),"",_xll.EURO(F47,H47,U47,U47,C47,V47,1,0))</f>
        <v>0.33985920597473807</v>
      </c>
      <c r="J47" s="68">
        <f ca="1">IF(AND(G47&gt;H47,F$1="no"),"",_xll.EURO(G47,H47,U47,U47,D47,V47,1,0))</f>
        <v>0.33985920597473807</v>
      </c>
      <c r="K47" s="9">
        <f ca="1">_xll.EURO(F47,H47,U47,U47,C47,V47,1,1)</f>
        <v>8.0804435065129188E-2</v>
      </c>
      <c r="L47" s="63">
        <f ca="1">IF(AND(G47&lt;H47,F$1="no"),"",_xll.EURO(G47,H47,U47,U47,C47,V47,0,0))</f>
        <v>24.540793153209069</v>
      </c>
      <c r="M47" s="68">
        <f ca="1">IF(AND(F47&lt;H47,F$1="no"),"",_xll.EURO(F47,H47,U47,U47,D47,V47,0,0))</f>
        <v>24.540793153209069</v>
      </c>
      <c r="N47" s="95">
        <f ca="1">_xll.EURO(F47,H47,U47,U47,C47,V47,0,1)</f>
        <v>-0.88723292282424426</v>
      </c>
      <c r="O47" s="14">
        <f ca="1">_xll.EURO($F47,$H47,$U47,$U47,$C47,$V47,1,2)</f>
        <v>1.3710633671425722E-2</v>
      </c>
      <c r="P47" s="10">
        <f ca="1">_xll.EURO($F47,$H47,$U47,$U47,$C47,$V47,1,3)</f>
        <v>3.5789821467761711</v>
      </c>
      <c r="Q47" s="10">
        <f ca="1">_xll.EURO($F47,$H47,$U47,$U47,$C47,$V47,1,5)/365</f>
        <v>-2.3444683967418995E-3</v>
      </c>
      <c r="R47" s="173">
        <f>VLOOKUP(E47,Lookups!$B$6:$C$304,2)</f>
        <v>37528</v>
      </c>
      <c r="S47" s="10">
        <f t="shared" ca="1" si="19"/>
        <v>0</v>
      </c>
      <c r="T47" s="180" t="str">
        <f t="shared" si="20"/>
        <v/>
      </c>
      <c r="U47" s="185">
        <f>VLOOKUP(E47,Lookups!$B$6:$E$304,4)</f>
        <v>3.5000000000000003E-2</v>
      </c>
      <c r="V47" s="28">
        <f t="shared" ca="1" si="15"/>
        <v>339</v>
      </c>
    </row>
    <row r="48" spans="1:22" ht="12.75" customHeight="1" x14ac:dyDescent="0.2">
      <c r="A48" s="205"/>
      <c r="B48" s="192">
        <v>0</v>
      </c>
      <c r="C48" s="18">
        <f>C$45+B48</f>
        <v>0.45</v>
      </c>
      <c r="D48" s="35">
        <f>D$45+B48</f>
        <v>0.45</v>
      </c>
      <c r="E48" s="38">
        <v>37561</v>
      </c>
      <c r="F48" s="57">
        <f t="shared" si="21"/>
        <v>25</v>
      </c>
      <c r="G48" s="57">
        <f t="shared" si="21"/>
        <v>25</v>
      </c>
      <c r="H48" s="54">
        <v>50</v>
      </c>
      <c r="I48" s="63">
        <f ca="1">IF(AND(F48&gt;H48,F$1="No"),"",_xll.EURO(F48,H48,U48,U48,C48,V48,1,0))</f>
        <v>0.41465761881466356</v>
      </c>
      <c r="J48" s="68">
        <f ca="1">IF(AND(G48&gt;H48,F$1="no"),"",_xll.EURO(G48,H48,U48,U48,D48,V48,1,0))</f>
        <v>0.41465761881466356</v>
      </c>
      <c r="K48" s="9">
        <f ca="1">_xll.EURO(F48,H48,U48,U48,C48,V48,1,1)</f>
        <v>9.277701757450646E-2</v>
      </c>
      <c r="L48" s="63">
        <f ca="1">IF(AND(G48&lt;H48,F$1="no"),"",_xll.EURO(G48,H48,U48,U48,C48,V48,0,0))</f>
        <v>24.543807715772111</v>
      </c>
      <c r="M48" s="68">
        <f ca="1">IF(AND(F48&lt;H48,F$1="no"),"",_xll.EURO(F48,H48,U48,U48,D48,V48,0,0))</f>
        <v>24.543807715772111</v>
      </c>
      <c r="N48" s="95">
        <f ca="1">_xll.EURO(F48,H48,U48,U48,C48,V48,0,1)</f>
        <v>-0.87238898630379136</v>
      </c>
      <c r="O48" s="14">
        <f ca="1">_xll.EURO($F48,$H48,$U48,$U48,$C48,$V48,1,2)</f>
        <v>1.4532546428279036E-2</v>
      </c>
      <c r="P48" s="10">
        <f ca="1">_xll.EURO($F48,$H48,$U48,$U48,$C48,$V48,1,3)</f>
        <v>4.1404328889604027</v>
      </c>
      <c r="Q48" s="10">
        <f ca="1">_xll.EURO($F48,$H48,$U48,$U48,$C48,$V48,1,5)/365</f>
        <v>-2.4797936630301903E-3</v>
      </c>
      <c r="R48" s="173">
        <f>VLOOKUP(E48,Lookups!$B$6:$C$304,2)</f>
        <v>37559</v>
      </c>
      <c r="S48" s="10">
        <f t="shared" ca="1" si="19"/>
        <v>0</v>
      </c>
      <c r="T48" s="180" t="str">
        <f t="shared" si="20"/>
        <v/>
      </c>
      <c r="U48" s="185">
        <f>VLOOKUP(E48,Lookups!$B$6:$E$304,4)</f>
        <v>3.5000000000000003E-2</v>
      </c>
      <c r="V48" s="28">
        <f t="shared" ca="1" si="15"/>
        <v>370</v>
      </c>
    </row>
    <row r="49" spans="1:22" ht="12.75" customHeight="1" thickBot="1" x14ac:dyDescent="0.25">
      <c r="A49" s="206"/>
      <c r="B49" s="193">
        <v>0</v>
      </c>
      <c r="C49" s="18">
        <f>C$45+B49</f>
        <v>0.45</v>
      </c>
      <c r="D49" s="35">
        <f>D$45+B49</f>
        <v>0.45</v>
      </c>
      <c r="E49" s="38">
        <v>37591</v>
      </c>
      <c r="F49" s="57">
        <f t="shared" si="21"/>
        <v>25</v>
      </c>
      <c r="G49" s="57">
        <f t="shared" si="21"/>
        <v>25</v>
      </c>
      <c r="H49" s="54">
        <v>50</v>
      </c>
      <c r="I49" s="63">
        <f ca="1">IF(AND(F49&gt;H49,F$1="No"),"",_xll.EURO(F49,H49,U49,U49,C49,V49,1,0))</f>
        <v>0.49064241653981</v>
      </c>
      <c r="J49" s="68">
        <f ca="1">IF(AND(G49&gt;H49,F$1="no"),"",_xll.EURO(G49,H49,U49,U49,D49,V49,1,0))</f>
        <v>0.49064241653981</v>
      </c>
      <c r="K49" s="9">
        <f ca="1">_xll.EURO(F49,H49,U49,U49,C49,V49,1,1)</f>
        <v>0.10408091527445124</v>
      </c>
      <c r="L49" s="63">
        <f ca="1">IF(AND(G49&lt;H49,F$1="no"),"",_xll.EURO(G49,H49,U49,U49,C49,V49,0,0))</f>
        <v>24.550527008258349</v>
      </c>
      <c r="M49" s="68">
        <f ca="1">IF(AND(F49&lt;H49,F$1="no"),"",_xll.EURO(F49,H49,U49,U49,D49,V49,0,0))</f>
        <v>24.550527008258349</v>
      </c>
      <c r="N49" s="95">
        <f ca="1">_xll.EURO(F49,H49,U49,U49,C49,V49,0,1)</f>
        <v>-0.85831446839429038</v>
      </c>
      <c r="O49" s="14">
        <f ca="1">_xll.EURO($F49,$H49,$U49,$U49,$C49,$V49,1,2)</f>
        <v>1.5184675190345784E-2</v>
      </c>
      <c r="P49" s="10">
        <f ca="1">_xll.EURO($F49,$H49,$U49,$U49,$C49,$V49,1,3)</f>
        <v>4.6770046787512696</v>
      </c>
      <c r="Q49" s="10">
        <f ca="1">_xll.EURO($F49,$H49,$U49,$U49,$C49,$V49,1,5)/365</f>
        <v>-2.585569157014181E-3</v>
      </c>
      <c r="R49" s="173">
        <f>VLOOKUP(E49,Lookups!$B$6:$C$304,2)</f>
        <v>37589</v>
      </c>
      <c r="S49" s="10">
        <f t="shared" ca="1" si="19"/>
        <v>0</v>
      </c>
      <c r="T49" s="180" t="str">
        <f t="shared" si="20"/>
        <v/>
      </c>
      <c r="U49" s="185">
        <f>VLOOKUP(E49,Lookups!$B$6:$E$304,4)</f>
        <v>3.5000000000000003E-2</v>
      </c>
      <c r="V49" s="28">
        <f t="shared" ca="1" si="15"/>
        <v>400</v>
      </c>
    </row>
    <row r="50" spans="1:22" ht="12.75" customHeight="1" x14ac:dyDescent="0.2">
      <c r="A50" s="204" t="s">
        <v>69</v>
      </c>
      <c r="B50" s="195"/>
      <c r="C50" s="32">
        <v>0.45</v>
      </c>
      <c r="D50" s="34">
        <v>0.45</v>
      </c>
      <c r="E50" s="20">
        <v>37622</v>
      </c>
      <c r="F50" s="56">
        <v>26</v>
      </c>
      <c r="G50" s="56">
        <v>27</v>
      </c>
      <c r="H50" s="53">
        <v>50</v>
      </c>
      <c r="I50" s="61">
        <f ca="1">IF(AND(F50&gt;H50,F$1="No"),"",_xll.EURO(F50,H50,U50,U50,C50,V50,1,0))</f>
        <v>0.69557025775075054</v>
      </c>
      <c r="J50" s="67">
        <f ca="1">IF(AND(G50&gt;H50,F$1="no"),"",_xll.EURO(G50,H50,U50,U50,D50,V50,1,0))</f>
        <v>0.83555649770334739</v>
      </c>
      <c r="K50" s="7">
        <f ca="1">_xll.EURO(F50,H50,U50,U50,C50,V50,1,1)</f>
        <v>0.13157663515278548</v>
      </c>
      <c r="L50" s="61">
        <f ca="1">IF(AND(G50&lt;H50,F$1="no"),"",_xll.EURO(G50,H50,U50,U50,C50,V50,0,0))</f>
        <v>22.90499408483263</v>
      </c>
      <c r="M50" s="67">
        <f ca="1">IF(AND(F50&lt;H50,F$1="no"),"",_xll.EURO(F50,H50,U50,U50,D50,V50,0,0))</f>
        <v>23.724548609537827</v>
      </c>
      <c r="N50" s="94">
        <f ca="1">_xll.EURO(F50,H50,U50,U50,C50,V50,0,1)</f>
        <v>-0.82796412950500942</v>
      </c>
      <c r="O50" s="16">
        <f ca="1">_xll.EURO($F50,$H50,$U50,$U50,$C50,$V50,1,2)</f>
        <v>1.6568107034563909E-2</v>
      </c>
      <c r="P50" s="8">
        <f ca="1">_xll.EURO($F50,$H50,$U50,$U50,$C50,$V50,1,3)</f>
        <v>5.9472904227873533</v>
      </c>
      <c r="Q50" s="8">
        <f ca="1">_xll.EURO($F50,$H50,$U50,$U50,$C50,$V50,1,5)/365</f>
        <v>-3.0401619916697272E-3</v>
      </c>
      <c r="R50" s="172">
        <f>VLOOKUP(E50,Lookups!$B$6:$C$304,2)</f>
        <v>37620</v>
      </c>
      <c r="S50" s="8">
        <f t="shared" ca="1" si="19"/>
        <v>0.13998623995259685</v>
      </c>
      <c r="T50" s="179" t="str">
        <f t="shared" si="20"/>
        <v/>
      </c>
      <c r="U50" s="184">
        <f>VLOOKUP(E50,Lookups!$B$6:$E$304,4)</f>
        <v>3.5000000000000003E-2</v>
      </c>
      <c r="V50" s="27">
        <f t="shared" ca="1" si="15"/>
        <v>431</v>
      </c>
    </row>
    <row r="51" spans="1:22" ht="12.75" customHeight="1" x14ac:dyDescent="0.2">
      <c r="A51" s="205"/>
      <c r="B51" s="192">
        <v>0</v>
      </c>
      <c r="C51" s="18">
        <f>C$50+B51</f>
        <v>0.45</v>
      </c>
      <c r="D51" s="35">
        <f>D$50+B51</f>
        <v>0.45</v>
      </c>
      <c r="E51" s="38">
        <v>37653</v>
      </c>
      <c r="F51" s="57">
        <f>F50</f>
        <v>26</v>
      </c>
      <c r="G51" s="57">
        <f>G50</f>
        <v>27</v>
      </c>
      <c r="H51" s="54">
        <v>50</v>
      </c>
      <c r="I51" s="63">
        <f ca="1">IF(AND(F51&gt;H51,F$1="No"),"",_xll.EURO(F51,H51,U51,U51,C51,V51,1,0))</f>
        <v>0.79063531345371185</v>
      </c>
      <c r="J51" s="68">
        <f ca="1">IF(AND(G51&gt;H51,F$1="no"),"",_xll.EURO(G51,H51,U51,U51,D51,V51,1,0))</f>
        <v>0.94212199111637807</v>
      </c>
      <c r="K51" s="9">
        <f ca="1">_xll.EURO(F51,H51,U51,U51,C51,V51,1,1)</f>
        <v>0.14292530949739479</v>
      </c>
      <c r="L51" s="63">
        <f ca="1">IF(AND(G51&lt;H51,F$1="no"),"",_xll.EURO(G51,H51,U51,U51,C51,V51,0,0))</f>
        <v>22.94609808792038</v>
      </c>
      <c r="M51" s="68">
        <f ca="1">IF(AND(F51&lt;H51,F$1="no"),"",_xll.EURO(F51,H51,U51,U51,D51,V51,0,0))</f>
        <v>23.751306023162226</v>
      </c>
      <c r="N51" s="95">
        <f ca="1">_xll.EURO(F51,H51,U51,U51,C51,V51,0,1)</f>
        <v>-0.81376930340712694</v>
      </c>
      <c r="O51" s="14">
        <f ca="1">_xll.EURO($F51,$H51,$U51,$U51,$C51,$V51,1,2)</f>
        <v>1.6906049885081435E-2</v>
      </c>
      <c r="P51" s="10">
        <f ca="1">_xll.EURO($F51,$H51,$U51,$U51,$C51,$V51,1,3)</f>
        <v>6.5050869630918511</v>
      </c>
      <c r="Q51" s="10">
        <f ca="1">_xll.EURO($F51,$H51,$U51,$U51,$C51,$V51,1,5)/365</f>
        <v>-3.0944173929137505E-3</v>
      </c>
      <c r="R51" s="173">
        <f>VLOOKUP(E51,Lookups!$B$6:$C$304,2)</f>
        <v>37651</v>
      </c>
      <c r="S51" s="10">
        <f t="shared" ca="1" si="19"/>
        <v>0.15148667766266621</v>
      </c>
      <c r="T51" s="180" t="str">
        <f t="shared" si="20"/>
        <v/>
      </c>
      <c r="U51" s="185">
        <f>VLOOKUP(E51,Lookups!$B$6:$E$304,4)</f>
        <v>3.5000000000000003E-2</v>
      </c>
      <c r="V51" s="28">
        <f t="shared" ca="1" si="15"/>
        <v>462</v>
      </c>
    </row>
    <row r="52" spans="1:22" ht="12.75" customHeight="1" x14ac:dyDescent="0.2">
      <c r="A52" s="205"/>
      <c r="B52" s="192">
        <v>0</v>
      </c>
      <c r="C52" s="18">
        <f>C$50+B52</f>
        <v>0.45</v>
      </c>
      <c r="D52" s="35">
        <f>D$50+B52</f>
        <v>0.45</v>
      </c>
      <c r="E52" s="38">
        <v>37622</v>
      </c>
      <c r="F52" s="57">
        <f>F51</f>
        <v>26</v>
      </c>
      <c r="G52" s="57">
        <f>G51</f>
        <v>27</v>
      </c>
      <c r="H52" s="54">
        <v>50</v>
      </c>
      <c r="I52" s="63">
        <f ca="1">IF(AND(F52&gt;H52,F$1="No"),"",_xll.EURO(F52,H52,U52,U52,C52,V52,1,0))</f>
        <v>0.69557025775075054</v>
      </c>
      <c r="J52" s="68">
        <f ca="1">IF(AND(G52&gt;H52,F$1="no"),"",_xll.EURO(G52,H52,U52,U52,D52,V52,1,0))</f>
        <v>0.83555649770334739</v>
      </c>
      <c r="K52" s="9">
        <f ca="1">_xll.EURO(F52,H52,U52,U52,C52,V52,1,1)</f>
        <v>0.13157663515278548</v>
      </c>
      <c r="L52" s="63">
        <f ca="1">IF(AND(G52&lt;H52,F$1="no"),"",_xll.EURO(G52,H52,U52,U52,C52,V52,0,0))</f>
        <v>22.90499408483263</v>
      </c>
      <c r="M52" s="68">
        <f ca="1">IF(AND(F52&lt;H52,F$1="no"),"",_xll.EURO(F52,H52,U52,U52,D52,V52,0,0))</f>
        <v>23.724548609537827</v>
      </c>
      <c r="N52" s="95">
        <f ca="1">_xll.EURO(F52,H52,U52,U52,C52,V52,0,1)</f>
        <v>-0.82796412950500942</v>
      </c>
      <c r="O52" s="14">
        <f ca="1">_xll.EURO($F52,$H52,$U52,$U52,$C52,$V52,1,2)</f>
        <v>1.6568107034563909E-2</v>
      </c>
      <c r="P52" s="10">
        <f ca="1">_xll.EURO($F52,$H52,$U52,$U52,$C52,$V52,1,3)</f>
        <v>5.9472904227873533</v>
      </c>
      <c r="Q52" s="10">
        <f ca="1">_xll.EURO($F52,$H52,$U52,$U52,$C52,$V52,1,5)/365</f>
        <v>-3.0401619916697272E-3</v>
      </c>
      <c r="R52" s="173">
        <f>VLOOKUP(E52,Lookups!$B$6:$C$304,2)</f>
        <v>37620</v>
      </c>
      <c r="S52" s="10">
        <f t="shared" ca="1" si="19"/>
        <v>0.13998623995259685</v>
      </c>
      <c r="T52" s="180" t="str">
        <f t="shared" si="20"/>
        <v/>
      </c>
      <c r="U52" s="185">
        <f>VLOOKUP(E52,Lookups!$B$6:$E$304,4)</f>
        <v>3.5000000000000003E-2</v>
      </c>
      <c r="V52" s="28">
        <f t="shared" ca="1" si="15"/>
        <v>431</v>
      </c>
    </row>
    <row r="53" spans="1:22" x14ac:dyDescent="0.2">
      <c r="A53" s="205"/>
      <c r="B53" s="192">
        <v>0</v>
      </c>
      <c r="C53" s="18">
        <f>C$50+B53</f>
        <v>0.45</v>
      </c>
      <c r="D53" s="35">
        <f>D$50+B53</f>
        <v>0.45</v>
      </c>
      <c r="E53" s="38">
        <v>37653</v>
      </c>
      <c r="F53" s="57">
        <f>F52</f>
        <v>26</v>
      </c>
      <c r="G53" s="57">
        <f t="shared" ref="G53:G63" si="22">F53</f>
        <v>26</v>
      </c>
      <c r="H53" s="54">
        <v>50</v>
      </c>
      <c r="I53" s="63">
        <f ca="1">IF(AND(F53&gt;H53,F$1="No"),"",_xll.EURO(F53,H53,U53,U53,C53,V53,1,0))</f>
        <v>0.79063531345371185</v>
      </c>
      <c r="J53" s="68">
        <f ca="1">IF(AND(G53&gt;H53,F$1="no"),"",_xll.EURO(G53,H53,U53,U53,D53,V53,1,0))</f>
        <v>0.79063531345371185</v>
      </c>
      <c r="K53" s="9">
        <f ca="1">_xll.EURO(F53,H53,U53,U53,C53,V53,1,1)</f>
        <v>0.14292530949739479</v>
      </c>
      <c r="L53" s="63">
        <f ca="1">IF(AND(G53&lt;H53,F$1="no"),"",_xll.EURO(G53,H53,U53,U53,C53,V53,0,0))</f>
        <v>23.751306023162226</v>
      </c>
      <c r="M53" s="68">
        <f ca="1">IF(AND(F53&lt;H53,F$1="no"),"",_xll.EURO(F53,H53,U53,U53,D53,V53,0,0))</f>
        <v>23.751306023162226</v>
      </c>
      <c r="N53" s="95">
        <f ca="1">_xll.EURO(F53,H53,U53,U53,C53,V53,0,1)</f>
        <v>-0.81376930340712694</v>
      </c>
      <c r="O53" s="14">
        <f ca="1">_xll.EURO($F53,$H53,$U53,$U53,$C53,$V53,1,2)</f>
        <v>1.6906049885081435E-2</v>
      </c>
      <c r="P53" s="10">
        <f ca="1">_xll.EURO($F53,$H53,$U53,$U53,$C53,$V53,1,3)</f>
        <v>6.5050869630918511</v>
      </c>
      <c r="Q53" s="10">
        <f ca="1">_xll.EURO($F53,$H53,$U53,$U53,$C53,$V53,1,5)/365</f>
        <v>-3.0944173929137505E-3</v>
      </c>
      <c r="R53" s="173">
        <f>VLOOKUP(E53,Lookups!$B$6:$C$304,2)</f>
        <v>37651</v>
      </c>
      <c r="S53" s="10">
        <f t="shared" ca="1" si="19"/>
        <v>0</v>
      </c>
      <c r="T53" s="180" t="str">
        <f t="shared" si="20"/>
        <v/>
      </c>
      <c r="U53" s="185">
        <f>VLOOKUP(E53,Lookups!$B$6:$E$304,4)</f>
        <v>3.5000000000000003E-2</v>
      </c>
      <c r="V53" s="28">
        <f t="shared" ca="1" si="15"/>
        <v>462</v>
      </c>
    </row>
    <row r="54" spans="1:22" ht="13.5" thickBot="1" x14ac:dyDescent="0.25">
      <c r="A54" s="206"/>
      <c r="B54" s="193">
        <v>0</v>
      </c>
      <c r="C54" s="18">
        <f>C$50+B54</f>
        <v>0.45</v>
      </c>
      <c r="D54" s="35">
        <f>D$50+B54</f>
        <v>0.45</v>
      </c>
      <c r="E54" s="38">
        <v>37622</v>
      </c>
      <c r="F54" s="57">
        <f>F53</f>
        <v>26</v>
      </c>
      <c r="G54" s="57">
        <f t="shared" si="22"/>
        <v>26</v>
      </c>
      <c r="H54" s="54">
        <v>50</v>
      </c>
      <c r="I54" s="63">
        <f ca="1">IF(AND(F54&gt;H54,F$1="No"),"",_xll.EURO(F54,H54,U54,U54,C54,V54,1,0))</f>
        <v>0.69557025775075054</v>
      </c>
      <c r="J54" s="68">
        <f ca="1">IF(AND(G54&gt;H54,F$1="no"),"",_xll.EURO(G54,H54,U54,U54,D54,V54,1,0))</f>
        <v>0.69557025775075054</v>
      </c>
      <c r="K54" s="9">
        <f ca="1">_xll.EURO(F54,H54,U54,U54,C54,V54,1,1)</f>
        <v>0.13157663515278548</v>
      </c>
      <c r="L54" s="63">
        <f ca="1">IF(AND(G54&lt;H54,F$1="no"),"",_xll.EURO(G54,H54,U54,U54,C54,V54,0,0))</f>
        <v>23.724548609537827</v>
      </c>
      <c r="M54" s="68">
        <f ca="1">IF(AND(F54&lt;H54,F$1="no"),"",_xll.EURO(F54,H54,U54,U54,D54,V54,0,0))</f>
        <v>23.724548609537827</v>
      </c>
      <c r="N54" s="95">
        <f ca="1">_xll.EURO(F54,H54,U54,U54,C54,V54,0,1)</f>
        <v>-0.82796412950500942</v>
      </c>
      <c r="O54" s="14">
        <f ca="1">_xll.EURO($F54,$H54,$U54,$U54,$C54,$V54,1,2)</f>
        <v>1.6568107034563909E-2</v>
      </c>
      <c r="P54" s="10">
        <f ca="1">_xll.EURO($F54,$H54,$U54,$U54,$C54,$V54,1,3)</f>
        <v>5.9472904227873533</v>
      </c>
      <c r="Q54" s="10">
        <f ca="1">_xll.EURO($F54,$H54,$U54,$U54,$C54,$V54,1,5)/365</f>
        <v>-3.0401619916697272E-3</v>
      </c>
      <c r="R54" s="173">
        <f>VLOOKUP(E54,Lookups!$B$6:$C$304,2)</f>
        <v>37620</v>
      </c>
      <c r="S54" s="10">
        <f t="shared" ca="1" si="19"/>
        <v>0</v>
      </c>
      <c r="T54" s="180" t="str">
        <f t="shared" si="20"/>
        <v/>
      </c>
      <c r="U54" s="185">
        <f>VLOOKUP(E54,Lookups!$B$6:$E$304,4)</f>
        <v>3.5000000000000003E-2</v>
      </c>
      <c r="V54" s="28">
        <f t="shared" ca="1" si="15"/>
        <v>431</v>
      </c>
    </row>
    <row r="55" spans="1:22" x14ac:dyDescent="0.2">
      <c r="A55" s="204" t="s">
        <v>62</v>
      </c>
      <c r="B55" s="195"/>
      <c r="C55" s="32">
        <v>0.64</v>
      </c>
      <c r="D55" s="34">
        <v>0.64</v>
      </c>
      <c r="E55" s="20">
        <v>37257</v>
      </c>
      <c r="F55" s="56">
        <v>2.96</v>
      </c>
      <c r="G55" s="56">
        <v>2.97</v>
      </c>
      <c r="H55" s="53">
        <v>3.5</v>
      </c>
      <c r="I55" s="200">
        <f ca="1">IF(AND(F55&gt;H55,F$1="No"),"",_xll.EURO(F55,H55,U55,U55,C55,V55,1,0))</f>
        <v>0.13797736149480744</v>
      </c>
      <c r="J55" s="201">
        <f ca="1">IF(AND(G55&gt;H55,F$1="no"),"",_xll.EURO(G55,H55,U55,U55,D55,V55,1,0))</f>
        <v>0.14109568705455244</v>
      </c>
      <c r="K55" s="7">
        <f ca="1">_xll.EURO(F55,H55,U55,U55,C55,V55,1,1)</f>
        <v>0.30961247584734425</v>
      </c>
      <c r="L55" s="61">
        <f ca="1">IF(AND(G55&lt;H55,F$1="no"),"",_xll.EURO(G55,H55,U55,U55,C55,V55,0,0))</f>
        <v>0.66785525718747385</v>
      </c>
      <c r="M55" s="67">
        <f ca="1">IF(AND(F55&lt;H55,F$1="no"),"",_xll.EURO(F55,H55,U55,U55,D55,V55,0,0))</f>
        <v>0.6746757914415582</v>
      </c>
      <c r="N55" s="94">
        <f ca="1">_xll.EURO(F55,H55,U55,U55,C55,V55,0,1)</f>
        <v>-0.68427350553552724</v>
      </c>
      <c r="O55" s="16">
        <f ca="1">_xll.EURO($F55,$H55,$U55,$U55,$C55,$V55,1,2)</f>
        <v>0.4431101050481121</v>
      </c>
      <c r="P55" s="8">
        <f ca="1">_xll.EURO($F55,$H55,$U55,$U55,$C55,$V55,1,3)</f>
        <v>0.43537631543358118</v>
      </c>
      <c r="Q55" s="8">
        <f ca="1">_xll.EURO($F55,$H55,$U55,$U55,$C55,$V55,1,5)/365</f>
        <v>-2.1651418860500257E-3</v>
      </c>
      <c r="R55" s="172">
        <f>VLOOKUP(E55,Lookups!$B$6:$C$304,2)</f>
        <v>37253</v>
      </c>
      <c r="S55" s="8">
        <f t="shared" ca="1" si="19"/>
        <v>3.1183255597450055E-3</v>
      </c>
      <c r="T55" s="179" t="str">
        <f t="shared" si="20"/>
        <v/>
      </c>
      <c r="U55" s="184">
        <f>VLOOKUP(E55,Lookups!$B$6:$E$304,4)</f>
        <v>3.5000000000000003E-2</v>
      </c>
      <c r="V55" s="27">
        <f t="shared" ca="1" si="15"/>
        <v>64</v>
      </c>
    </row>
    <row r="56" spans="1:22" x14ac:dyDescent="0.2">
      <c r="A56" s="205"/>
      <c r="B56" s="192">
        <v>0</v>
      </c>
      <c r="C56" s="18">
        <v>0.61</v>
      </c>
      <c r="D56" s="35">
        <v>0.61</v>
      </c>
      <c r="E56" s="38">
        <v>37288</v>
      </c>
      <c r="F56" s="57">
        <f>F55</f>
        <v>2.96</v>
      </c>
      <c r="G56" s="57">
        <f t="shared" si="22"/>
        <v>2.96</v>
      </c>
      <c r="H56" s="54">
        <v>3.5</v>
      </c>
      <c r="I56" s="202">
        <f ca="1">IF(AND(F56&gt;H56,F$1="No"),"",_xll.EURO(F56,H56,U56,U56,C56,V56,1,0))</f>
        <v>0.18704174374547589</v>
      </c>
      <c r="J56" s="203">
        <f ca="1">IF(AND(G56&gt;H56,F$1="no"),"",_xll.EURO(G56,H56,U56,U56,D56,V56,1,0))</f>
        <v>0.18704174374547589</v>
      </c>
      <c r="K56" s="9">
        <f ca="1">_xll.EURO(F56,H56,U56,U56,C56,V56,1,1)</f>
        <v>0.35022748035078222</v>
      </c>
      <c r="L56" s="63">
        <f ca="1">IF(AND(G56&lt;H56,F$1="no"),"",_xll.EURO(G56,H56,U56,U56,C56,V56,0,0))</f>
        <v>0.72204569700348209</v>
      </c>
      <c r="M56" s="68">
        <f ca="1">IF(AND(F56&lt;H56,F$1="no"),"",_xll.EURO(F56,H56,U56,U56,D56,V56,0,0))</f>
        <v>0.72204569700348209</v>
      </c>
      <c r="N56" s="95">
        <f ca="1">_xll.EURO(F56,H56,U56,U56,C56,V56,0,1)</f>
        <v>-0.64052058123811739</v>
      </c>
      <c r="O56" s="14">
        <f ca="1">_xll.EURO($F56,$H56,$U56,$U56,$C56,$V56,1,2)</f>
        <v>0.39580287687979704</v>
      </c>
      <c r="P56" s="10">
        <f ca="1">_xll.EURO($F56,$H56,$U56,$U56,$C56,$V56,1,3)</f>
        <v>0.56178962349285044</v>
      </c>
      <c r="Q56" s="10">
        <f ca="1">_xll.EURO($F56,$H56,$U56,$U56,$C56,$V56,1,5)/365</f>
        <v>-1.7497262978143492E-3</v>
      </c>
      <c r="R56" s="173">
        <f>VLOOKUP(E56,Lookups!$B$6:$C$304,2)</f>
        <v>37286</v>
      </c>
      <c r="S56" s="10">
        <f t="shared" ca="1" si="19"/>
        <v>0</v>
      </c>
      <c r="T56" s="180" t="str">
        <f t="shared" si="20"/>
        <v/>
      </c>
      <c r="U56" s="185">
        <f>VLOOKUP(E56,Lookups!$B$6:$E$304,4)</f>
        <v>3.5000000000000003E-2</v>
      </c>
      <c r="V56" s="28">
        <f t="shared" ca="1" si="15"/>
        <v>97</v>
      </c>
    </row>
    <row r="57" spans="1:22" x14ac:dyDescent="0.2">
      <c r="A57" s="205"/>
      <c r="B57" s="192">
        <v>0</v>
      </c>
      <c r="C57" s="18">
        <v>0.47</v>
      </c>
      <c r="D57" s="35">
        <v>0.47</v>
      </c>
      <c r="E57" s="38">
        <v>37377</v>
      </c>
      <c r="F57" s="57">
        <v>2.84</v>
      </c>
      <c r="G57" s="57">
        <f t="shared" si="22"/>
        <v>2.84</v>
      </c>
      <c r="H57" s="54">
        <v>3.25</v>
      </c>
      <c r="I57" s="202">
        <f ca="1">IF(AND(F57&gt;H57,F$1="No"),"",_xll.EURO(F57,H57,U57,U57,C57,V57,1,0))</f>
        <v>0.22840555611755853</v>
      </c>
      <c r="J57" s="203">
        <f ca="1">IF(AND(G57&gt;H57,F$1="no"),"",_xll.EURO(G57,H57,U57,U57,D57,V57,1,0))</f>
        <v>0.22840555611755853</v>
      </c>
      <c r="K57" s="9">
        <f ca="1">_xll.EURO(F57,H57,U57,U57,C57,V57,1,1)</f>
        <v>0.40015475897282765</v>
      </c>
      <c r="L57" s="63">
        <f ca="1">IF(AND(G57&lt;H57,F$1="no"),"",_xll.EURO(G57,H57,U57,U57,C57,V57,0,0))</f>
        <v>0.63116269654246815</v>
      </c>
      <c r="M57" s="68">
        <f ca="1">IF(AND(F57&lt;H57,F$1="no"),"",_xll.EURO(F57,H57,U57,U57,D57,V57,0,0))</f>
        <v>0.63116269654246815</v>
      </c>
      <c r="N57" s="95">
        <f ca="1">_xll.EURO(F57,H57,U57,U57,C57,V57,0,1)</f>
        <v>-0.5821797298684136</v>
      </c>
      <c r="O57" s="14">
        <f ca="1">_xll.EURO($F57,$H57,$U57,$U57,$C57,$V57,1,2)</f>
        <v>0.400280702800623</v>
      </c>
      <c r="P57" s="10">
        <f ca="1">_xll.EURO($F57,$H57,$U57,$U57,$C57,$V57,1,3)</f>
        <v>0.77271956980586165</v>
      </c>
      <c r="Q57" s="10">
        <f ca="1">_xll.EURO($F57,$H57,$U57,$U57,$C57,$V57,1,5)/365</f>
        <v>-9.550522640226622E-4</v>
      </c>
      <c r="R57" s="173">
        <f>VLOOKUP(E57,Lookups!$B$6:$C$304,2)</f>
        <v>37375</v>
      </c>
      <c r="S57" s="10">
        <f t="shared" ca="1" si="19"/>
        <v>0</v>
      </c>
      <c r="T57" s="180" t="str">
        <f t="shared" si="20"/>
        <v/>
      </c>
      <c r="U57" s="185">
        <f>VLOOKUP(E57,Lookups!$B$6:$E$304,4)</f>
        <v>3.5000000000000003E-2</v>
      </c>
      <c r="V57" s="28">
        <f t="shared" ca="1" si="15"/>
        <v>186</v>
      </c>
    </row>
    <row r="58" spans="1:22" x14ac:dyDescent="0.2">
      <c r="A58" s="205"/>
      <c r="B58" s="192">
        <v>0</v>
      </c>
      <c r="C58" s="18">
        <v>0.45</v>
      </c>
      <c r="D58" s="35">
        <v>0.45</v>
      </c>
      <c r="E58" s="38">
        <v>37438</v>
      </c>
      <c r="F58" s="57">
        <v>2.93</v>
      </c>
      <c r="G58" s="57">
        <f t="shared" si="22"/>
        <v>2.93</v>
      </c>
      <c r="H58" s="54">
        <v>3.5</v>
      </c>
      <c r="I58" s="202">
        <f ca="1">IF(AND(F58&gt;H58,F$1="No"),"",_xll.EURO(F58,H58,U58,U58,C58,V58,1,0))</f>
        <v>0.23398023619513852</v>
      </c>
      <c r="J58" s="203">
        <f ca="1">IF(AND(G58&gt;H58,F$1="no"),"",_xll.EURO(G58,H58,U58,U58,D58,V58,1,0))</f>
        <v>0.23398023619513852</v>
      </c>
      <c r="K58" s="9">
        <f ca="1">_xll.EURO(F58,H58,U58,U58,C58,V58,1,1)</f>
        <v>0.37488981728679305</v>
      </c>
      <c r="L58" s="63">
        <f ca="1">IF(AND(G58&lt;H58,F$1="no"),"",_xll.EURO(G58,H58,U58,U58,C58,V58,0,0))</f>
        <v>0.7906474729061026</v>
      </c>
      <c r="M58" s="68">
        <f ca="1">IF(AND(F58&lt;H58,F$1="no"),"",_xll.EURO(F58,H58,U58,U58,D58,V58,0,0))</f>
        <v>0.7906474729061026</v>
      </c>
      <c r="N58" s="95">
        <f ca="1">_xll.EURO(F58,H58,U58,U58,C58,V58,0,1)</f>
        <v>-0.60171936992542463</v>
      </c>
      <c r="O58" s="14">
        <f ca="1">_xll.EURO($F58,$H58,$U58,$U58,$C58,$V58,1,2)</f>
        <v>0.34399894622937505</v>
      </c>
      <c r="P58" s="10">
        <f ca="1">_xll.EURO($F58,$H58,$U58,$U58,$C58,$V58,1,3)</f>
        <v>0.89869348917127745</v>
      </c>
      <c r="Q58" s="10">
        <f ca="1">_xll.EURO($F58,$H58,$U58,$U58,$C58,$V58,1,5)/365</f>
        <v>-7.9677217198214278E-4</v>
      </c>
      <c r="R58" s="173">
        <f>VLOOKUP(E58,Lookups!$B$6:$C$304,2)</f>
        <v>37436</v>
      </c>
      <c r="S58" s="10">
        <f t="shared" ca="1" si="19"/>
        <v>0</v>
      </c>
      <c r="T58" s="180" t="str">
        <f t="shared" si="20"/>
        <v/>
      </c>
      <c r="U58" s="185">
        <f>VLOOKUP(E58,Lookups!$B$6:$E$304,4)</f>
        <v>3.5000000000000003E-2</v>
      </c>
      <c r="V58" s="28">
        <f t="shared" ca="1" si="15"/>
        <v>247</v>
      </c>
    </row>
    <row r="59" spans="1:22" x14ac:dyDescent="0.2">
      <c r="A59" s="205"/>
      <c r="B59" s="192">
        <v>0</v>
      </c>
      <c r="C59" s="18">
        <v>0.44</v>
      </c>
      <c r="D59" s="35">
        <v>0.44</v>
      </c>
      <c r="E59" s="38">
        <v>37622</v>
      </c>
      <c r="F59" s="57">
        <v>3.35</v>
      </c>
      <c r="G59" s="57">
        <f t="shared" si="22"/>
        <v>3.35</v>
      </c>
      <c r="H59" s="54">
        <v>4</v>
      </c>
      <c r="I59" s="202">
        <f ca="1">IF(AND(F59&gt;H59,F$1="No"),"",_xll.EURO(F59,H59,U59,U59,C59,V59,1,0))</f>
        <v>0.39852507075830013</v>
      </c>
      <c r="J59" s="203">
        <f ca="1">IF(AND(G59&gt;H59,F$1="no"),"",_xll.EURO(G59,H59,U59,U59,D59,V59,1,0))</f>
        <v>0.39852507075830013</v>
      </c>
      <c r="K59" s="9">
        <f ca="1">_xll.EURO(F59,H59,U59,U59,C59,V59,1,1)</f>
        <v>0.42937319055364503</v>
      </c>
      <c r="L59" s="63">
        <f ca="1">IF(AND(G59&lt;H59,F$1="no"),"",_xll.EURO(G59,H59,U59,U59,C59,V59,0,0))</f>
        <v>1.0222265677858664</v>
      </c>
      <c r="M59" s="68">
        <f ca="1">IF(AND(F59&lt;H59,F$1="no"),"",_xll.EURO(F59,H59,U59,U59,D59,V59,0,0))</f>
        <v>1.0222265677858664</v>
      </c>
      <c r="N59" s="95">
        <f ca="1">_xll.EURO(F59,H59,U59,U59,C59,V59,0,1)</f>
        <v>-0.53016757410414972</v>
      </c>
      <c r="O59" s="14">
        <f ca="1">_xll.EURO($F59,$H59,$U59,$U59,$C59,$V59,1,2)</f>
        <v>0.23699917878602592</v>
      </c>
      <c r="P59" s="10">
        <f ca="1">_xll.EURO($F59,$H59,$U59,$U59,$C59,$V59,1,3)</f>
        <v>1.3809443492505404</v>
      </c>
      <c r="Q59" s="10">
        <f ca="1">_xll.EURO($F59,$H59,$U59,$U59,$C59,$V59,1,5)/365</f>
        <v>-6.6715845591099542E-4</v>
      </c>
      <c r="R59" s="173">
        <f>VLOOKUP(E59,Lookups!$B$6:$C$304,2)</f>
        <v>37620</v>
      </c>
      <c r="S59" s="10">
        <f ca="1">IF(F59&gt;H59,"",J59-I59)</f>
        <v>0</v>
      </c>
      <c r="T59" s="180" t="str">
        <f>IF(F59&gt;H59,M59-L59,"")</f>
        <v/>
      </c>
      <c r="U59" s="185">
        <f>VLOOKUP(E59,Lookups!$B$6:$E$304,4)</f>
        <v>3.5000000000000003E-2</v>
      </c>
      <c r="V59" s="28">
        <f ca="1">R59-$C$2</f>
        <v>431</v>
      </c>
    </row>
    <row r="60" spans="1:22" ht="13.5" thickBot="1" x14ac:dyDescent="0.25">
      <c r="A60" s="206"/>
      <c r="B60" s="193">
        <v>0</v>
      </c>
      <c r="C60" s="18">
        <v>0.33</v>
      </c>
      <c r="D60" s="35">
        <v>0.36</v>
      </c>
      <c r="E60" s="38">
        <v>37803</v>
      </c>
      <c r="F60" s="57">
        <v>3.08</v>
      </c>
      <c r="G60" s="57">
        <f t="shared" si="22"/>
        <v>3.08</v>
      </c>
      <c r="H60" s="54">
        <v>4</v>
      </c>
      <c r="I60" s="202">
        <f ca="1">IF(AND(F60&gt;H60,F$1="No"),"",_xll.EURO(F60,H60,U60,U60,C60,V60,1,0))</f>
        <v>0.23105821719860009</v>
      </c>
      <c r="J60" s="203">
        <f ca="1">IF(AND(G60&gt;H60,F$1="no"),"",_xll.EURO(G60,H60,U60,U60,D60,V60,1,0))</f>
        <v>0.27318979583113356</v>
      </c>
      <c r="K60" s="9">
        <f ca="1">_xll.EURO(F60,H60,U60,U60,C60,V60,1,1)</f>
        <v>0.32554972757683687</v>
      </c>
      <c r="L60" s="63">
        <f ca="1">IF(AND(G60&lt;H60,F$1="no"),"",_xll.EURO(G60,H60,U60,U60,C60,V60,0,0))</f>
        <v>1.0986565923848675</v>
      </c>
      <c r="M60" s="68">
        <f ca="1">IF(AND(F60&lt;H60,F$1="no"),"",_xll.EURO(F60,H60,U60,U60,D60,V60,0,0))</f>
        <v>1.1407881710174008</v>
      </c>
      <c r="N60" s="95">
        <f ca="1">_xll.EURO(F60,H60,U60,U60,C60,V60,0,1)</f>
        <v>-0.61749198458214893</v>
      </c>
      <c r="O60" s="14">
        <f ca="1">_xll.EURO($F60,$H60,$U60,$U60,$C60,$V60,1,2)</f>
        <v>0.26414995282342119</v>
      </c>
      <c r="P60" s="10">
        <f ca="1">_xll.EURO($F60,$H60,$U60,$U60,$C60,$V60,1,3)</f>
        <v>1.3855656493723481</v>
      </c>
      <c r="Q60" s="10">
        <f ca="1">_xll.EURO($F60,$H60,$U60,$U60,$C60,$V60,1,5)/365</f>
        <v>-3.5165896142936811E-4</v>
      </c>
      <c r="R60" s="173">
        <f>VLOOKUP(E60,Lookups!$B$6:$C$304,2)</f>
        <v>37801</v>
      </c>
      <c r="S60" s="10">
        <f t="shared" ca="1" si="19"/>
        <v>4.2131578632533473E-2</v>
      </c>
      <c r="T60" s="180" t="str">
        <f t="shared" si="20"/>
        <v/>
      </c>
      <c r="U60" s="185">
        <f>VLOOKUP(E60,Lookups!$B$6:$E$304,4)</f>
        <v>3.5000000000000003E-2</v>
      </c>
      <c r="V60" s="28">
        <f t="shared" ca="1" si="15"/>
        <v>612</v>
      </c>
    </row>
    <row r="61" spans="1:22" x14ac:dyDescent="0.2">
      <c r="A61" s="204" t="s">
        <v>63</v>
      </c>
      <c r="B61" s="195"/>
      <c r="C61" s="32">
        <f>C60</f>
        <v>0.33</v>
      </c>
      <c r="D61" s="34">
        <f>D60</f>
        <v>0.36</v>
      </c>
      <c r="E61" s="20">
        <v>37408</v>
      </c>
      <c r="F61" s="56">
        <v>27</v>
      </c>
      <c r="G61" s="56">
        <v>27</v>
      </c>
      <c r="H61" s="53">
        <v>30</v>
      </c>
      <c r="I61" s="61">
        <f ca="1">IF(AND(F61&gt;H61,F$1="No"),"",_xll.EURO(F61,H61,U61,U61,C61,V61,1,0))</f>
        <v>1.5931512529681964</v>
      </c>
      <c r="J61" s="67">
        <f ca="1">IF(AND(G61&gt;H61,F$1="no"),"",_xll.EURO(G61,H61,U61,U61,D61,V61,1,0))</f>
        <v>1.8287566647746569</v>
      </c>
      <c r="K61" s="7">
        <f ca="1">_xll.EURO(F61,H61,U61,U61,C61,V61,1,1)</f>
        <v>0.37907654425834053</v>
      </c>
      <c r="L61" s="61">
        <f ca="1">IF(AND(G61&lt;H61,F$1="no"),"",_xll.EURO(G61,H61,U61,U61,C61,V61,0,0))</f>
        <v>4.5314134347106112</v>
      </c>
      <c r="M61" s="67">
        <f ca="1">IF(AND(F61&lt;H61,F$1="no"),"",_xll.EURO(F61,H61,U61,U61,D61,V61,0,0))</f>
        <v>4.7670188465170682</v>
      </c>
      <c r="N61" s="94">
        <f ca="1">_xll.EURO(F61,H61,U61,U61,C61,V61,0,1)</f>
        <v>-0.60034418298913117</v>
      </c>
      <c r="O61" s="16">
        <f ca="1">_xll.EURO($F61,$H61,$U61,$U61,$C61,$V61,1,2)</f>
        <v>5.4597898739701514E-2</v>
      </c>
      <c r="P61" s="8">
        <f ca="1">_xll.EURO($F61,$H61,$U61,$U61,$C61,$V61,1,3)</f>
        <v>7.8034545666222277</v>
      </c>
      <c r="Q61" s="8">
        <f ca="1">_xll.EURO($F61,$H61,$U61,$U61,$C61,$V61,1,5)/365</f>
        <v>-5.7847984345609929E-3</v>
      </c>
      <c r="R61" s="172">
        <f>VLOOKUP(E61,Lookups!$B$6:$C$304,2)</f>
        <v>37406</v>
      </c>
      <c r="S61" s="8">
        <f t="shared" ca="1" si="19"/>
        <v>0.23560541180646055</v>
      </c>
      <c r="T61" s="179" t="str">
        <f t="shared" si="20"/>
        <v/>
      </c>
      <c r="U61" s="184">
        <f>VLOOKUP(E61,Lookups!$B$6:$E$304,4)</f>
        <v>3.5000000000000003E-2</v>
      </c>
      <c r="V61" s="27">
        <f t="shared" ca="1" si="15"/>
        <v>217</v>
      </c>
    </row>
    <row r="62" spans="1:22" x14ac:dyDescent="0.2">
      <c r="A62" s="205"/>
      <c r="B62" s="192">
        <v>0</v>
      </c>
      <c r="C62" s="18">
        <f>C$61+B62</f>
        <v>0.33</v>
      </c>
      <c r="D62" s="35">
        <f>D$61+B62</f>
        <v>0.36</v>
      </c>
      <c r="E62" s="38">
        <v>37408</v>
      </c>
      <c r="F62" s="57">
        <f>F61</f>
        <v>27</v>
      </c>
      <c r="G62" s="57">
        <f t="shared" si="22"/>
        <v>27</v>
      </c>
      <c r="H62" s="54">
        <v>55</v>
      </c>
      <c r="I62" s="63">
        <f ca="1">IF(AND(F62&gt;H62,F$1="No"),"",_xll.EURO(F62,H62,U62,U62,C62,V62,1,0))</f>
        <v>7.3223369022044626E-3</v>
      </c>
      <c r="J62" s="68">
        <f ca="1">IF(AND(G62&gt;H62,F$1="no"),"",_xll.EURO(G62,H62,U62,U62,D62,V62,1,0))</f>
        <v>1.7037606394548849E-2</v>
      </c>
      <c r="K62" s="9">
        <f ca="1">_xll.EURO(F62,H62,U62,U62,C62,V62,1,1)</f>
        <v>3.7143050450105563E-3</v>
      </c>
      <c r="L62" s="63">
        <f ca="1">IF(AND(G62&lt;H62,F$1="no"),"",_xll.EURO(G62,H62,U62,U62,C62,V62,0,0))</f>
        <v>27.431102699831413</v>
      </c>
      <c r="M62" s="68">
        <f ca="1">IF(AND(F62&lt;H62,F$1="no"),"",_xll.EURO(F62,H62,U62,U62,D62,V62,0,0))</f>
        <v>27.440817969323756</v>
      </c>
      <c r="N62" s="95">
        <f ca="1">_xll.EURO(F62,H62,U62,U62,C62,V62,0,1)</f>
        <v>-0.97570642220246118</v>
      </c>
      <c r="O62" s="14">
        <f ca="1">_xll.EURO($F62,$H62,$U62,$U62,$C62,$V62,1,2)</f>
        <v>1.6107175316147034E-3</v>
      </c>
      <c r="P62" s="10">
        <f ca="1">_xll.EURO($F62,$H62,$U62,$U62,$C62,$V62,1,3)</f>
        <v>0.23021327501157887</v>
      </c>
      <c r="Q62" s="10">
        <f ca="1">_xll.EURO($F62,$H62,$U62,$U62,$C62,$V62,1,5)/365</f>
        <v>-1.7446471354579031E-4</v>
      </c>
      <c r="R62" s="173">
        <f>VLOOKUP(E62,Lookups!$B$6:$C$304,2)</f>
        <v>37406</v>
      </c>
      <c r="S62" s="10">
        <f t="shared" ca="1" si="19"/>
        <v>9.7152694923443861E-3</v>
      </c>
      <c r="T62" s="180" t="str">
        <f t="shared" si="20"/>
        <v/>
      </c>
      <c r="U62" s="185">
        <f>VLOOKUP(E62,Lookups!$B$6:$E$304,4)</f>
        <v>3.5000000000000003E-2</v>
      </c>
      <c r="V62" s="28">
        <f t="shared" ca="1" si="15"/>
        <v>217</v>
      </c>
    </row>
    <row r="63" spans="1:22" x14ac:dyDescent="0.2">
      <c r="A63" s="205"/>
      <c r="B63" s="192">
        <v>0</v>
      </c>
      <c r="C63" s="18">
        <f>C$61+B63</f>
        <v>0.33</v>
      </c>
      <c r="D63" s="35">
        <f>D$61+B63</f>
        <v>0.36</v>
      </c>
      <c r="E63" s="38">
        <v>37408</v>
      </c>
      <c r="F63" s="57">
        <f t="shared" ref="F63:F98" si="23">F62</f>
        <v>27</v>
      </c>
      <c r="G63" s="57">
        <f t="shared" si="22"/>
        <v>27</v>
      </c>
      <c r="H63" s="54">
        <v>60</v>
      </c>
      <c r="I63" s="63">
        <f ca="1">IF(AND(F63&gt;H63,F$1="No"),"",_xll.EURO(F63,H63,U63,U63,C63,V63,1,0))</f>
        <v>2.3048069581383876E-3</v>
      </c>
      <c r="J63" s="68">
        <f ca="1">IF(AND(G63&gt;H63,F$1="no"),"",_xll.EURO(G63,H63,U63,U63,D63,V63,1,0))</f>
        <v>6.3421273023095553E-3</v>
      </c>
      <c r="K63" s="9">
        <f ca="1">_xll.EURO(F63,H63,U63,U63,C63,V63,1,1)</f>
        <v>1.2705962009650781E-3</v>
      </c>
      <c r="L63" s="63">
        <f ca="1">IF(AND(G63&lt;H63,F$1="no"),"",_xll.EURO(G63,H63,U63,U63,C63,V63,0,0))</f>
        <v>32.323188806124705</v>
      </c>
      <c r="M63" s="68">
        <f ca="1">IF(AND(F63&lt;H63,F$1="no"),"",_xll.EURO(F63,H63,U63,U63,D63,V63,0,0))</f>
        <v>32.327226126468872</v>
      </c>
      <c r="N63" s="95">
        <f ca="1">_xll.EURO(F63,H63,U63,U63,C63,V63,0,1)</f>
        <v>-0.97815013104650672</v>
      </c>
      <c r="O63" s="14">
        <f ca="1">_xll.EURO($F63,$H63,$U63,$U63,$C63,$V63,1,2)</f>
        <v>6.094549506854126E-4</v>
      </c>
      <c r="P63" s="10">
        <f ca="1">_xll.EURO($F63,$H63,$U63,$U63,$C63,$V63,1,3)</f>
        <v>8.7106905720866712E-2</v>
      </c>
      <c r="Q63" s="10">
        <f ca="1">_xll.EURO($F63,$H63,$U63,$U63,$C63,$V63,1,5)/365</f>
        <v>-6.6057717922519063E-5</v>
      </c>
      <c r="R63" s="173">
        <f>VLOOKUP(E63,Lookups!$B$6:$C$304,2)</f>
        <v>37406</v>
      </c>
      <c r="S63" s="10">
        <f t="shared" ca="1" si="19"/>
        <v>4.0373203441711678E-3</v>
      </c>
      <c r="T63" s="180" t="str">
        <f t="shared" si="20"/>
        <v/>
      </c>
      <c r="U63" s="185">
        <f>VLOOKUP(E63,Lookups!$B$6:$E$304,4)</f>
        <v>3.5000000000000003E-2</v>
      </c>
      <c r="V63" s="28">
        <f t="shared" ca="1" si="15"/>
        <v>217</v>
      </c>
    </row>
    <row r="64" spans="1:22" x14ac:dyDescent="0.2">
      <c r="A64" s="205"/>
      <c r="B64" s="192">
        <v>0</v>
      </c>
      <c r="C64" s="18">
        <f>C$61+B64</f>
        <v>0.33</v>
      </c>
      <c r="D64" s="35">
        <f>D$61+B64</f>
        <v>0.36</v>
      </c>
      <c r="E64" s="38">
        <v>37408</v>
      </c>
      <c r="F64" s="57">
        <f t="shared" si="23"/>
        <v>27</v>
      </c>
      <c r="G64" s="57">
        <f t="shared" ref="G64:G98" si="24">F64</f>
        <v>27</v>
      </c>
      <c r="H64" s="54">
        <v>75</v>
      </c>
      <c r="I64" s="63">
        <f ca="1">IF(AND(F64&gt;H64,F$1="No"),"",_xll.EURO(F64,H64,U64,U64,C64,V64,1,0))</f>
        <v>7.3674669587965504E-5</v>
      </c>
      <c r="J64" s="68">
        <f ca="1">IF(AND(G64&gt;H64,F$1="no"),"",_xll.EURO(G64,H64,U64,U64,D64,V64,1,0))</f>
        <v>3.3826128388968028E-4</v>
      </c>
      <c r="K64" s="9">
        <f ca="1">_xll.EURO(F64,H64,U64,U64,C64,V64,1,1)</f>
        <v>4.9236017674242211E-5</v>
      </c>
      <c r="L64" s="63">
        <f ca="1">IF(AND(G64&lt;H64,F$1="no"),"",_xll.EURO(G64,H64,U64,U64,C64,V64,0,0))</f>
        <v>47.012268582548231</v>
      </c>
      <c r="M64" s="68">
        <f ca="1">IF(AND(F64&lt;H64,F$1="no"),"",_xll.EURO(F64,H64,U64,U64,D64,V64,0,0))</f>
        <v>47.012533169162523</v>
      </c>
      <c r="N64" s="95">
        <f ca="1">_xll.EURO(F64,H64,U64,U64,C64,V64,0,1)</f>
        <v>-0.9793714912297975</v>
      </c>
      <c r="O64" s="14">
        <f ca="1">_xll.EURO($F64,$H64,$U64,$U64,$C64,$V64,1,2)</f>
        <v>2.9527375939241153E-5</v>
      </c>
      <c r="P64" s="10">
        <f ca="1">_xll.EURO($F64,$H64,$U64,$U64,$C64,$V64,1,3)</f>
        <v>4.2202271869831737E-3</v>
      </c>
      <c r="Q64" s="10">
        <f ca="1">_xll.EURO($F64,$H64,$U64,$U64,$C64,$V64,1,5)/365</f>
        <v>-3.2040617081245392E-6</v>
      </c>
      <c r="R64" s="173">
        <f>VLOOKUP(E64,Lookups!$B$6:$C$304,2)</f>
        <v>37406</v>
      </c>
      <c r="S64" s="10">
        <f t="shared" ca="1" si="19"/>
        <v>2.6458661430171478E-4</v>
      </c>
      <c r="T64" s="180" t="str">
        <f t="shared" si="20"/>
        <v/>
      </c>
      <c r="U64" s="185">
        <f>VLOOKUP(E64,Lookups!$B$6:$E$304,4)</f>
        <v>3.5000000000000003E-2</v>
      </c>
      <c r="V64" s="28">
        <f t="shared" ca="1" si="15"/>
        <v>217</v>
      </c>
    </row>
    <row r="65" spans="1:22" ht="13.5" thickBot="1" x14ac:dyDescent="0.25">
      <c r="A65" s="206"/>
      <c r="B65" s="193">
        <v>0</v>
      </c>
      <c r="C65" s="18">
        <f>C$61+B65</f>
        <v>0.33</v>
      </c>
      <c r="D65" s="35">
        <f>D$61+B65</f>
        <v>0.36</v>
      </c>
      <c r="E65" s="38">
        <v>37408</v>
      </c>
      <c r="F65" s="57">
        <f t="shared" si="23"/>
        <v>27</v>
      </c>
      <c r="G65" s="57">
        <f t="shared" si="24"/>
        <v>27</v>
      </c>
      <c r="H65" s="54">
        <v>45</v>
      </c>
      <c r="I65" s="63">
        <f ca="1">IF(AND(F65&gt;H65,F$1="No"),"",_xll.EURO(F65,H65,U65,U65,C65,V65,1,0))</f>
        <v>7.1654726373610256E-2</v>
      </c>
      <c r="J65" s="68">
        <f ca="1">IF(AND(G65&gt;H65,F$1="no"),"",_xll.EURO(G65,H65,U65,U65,D65,V65,1,0))</f>
        <v>0.12102117756731201</v>
      </c>
      <c r="K65" s="9">
        <f ca="1">_xll.EURO(F65,H65,U65,U65,C65,V65,1,1)</f>
        <v>2.9362230335440512E-2</v>
      </c>
      <c r="L65" s="63">
        <f ca="1">IF(AND(G65&lt;H65,F$1="no"),"",_xll.EURO(G65,H65,U65,U65,C65,V65,0,0))</f>
        <v>17.701227816828098</v>
      </c>
      <c r="M65" s="68">
        <f ca="1">IF(AND(F65&lt;H65,F$1="no"),"",_xll.EURO(F65,H65,U65,U65,D65,V65,0,0))</f>
        <v>17.750594268021803</v>
      </c>
      <c r="N65" s="95">
        <f ca="1">_xll.EURO(F65,H65,U65,U65,C65,V65,0,1)</f>
        <v>-0.95005849691203126</v>
      </c>
      <c r="O65" s="14">
        <f ca="1">_xll.EURO($F65,$H65,$U65,$U65,$C65,$V65,1,2)</f>
        <v>9.6980484279535987E-3</v>
      </c>
      <c r="P65" s="10">
        <f ca="1">_xll.EURO($F65,$H65,$U65,$U65,$C65,$V65,1,3)</f>
        <v>1.386102433231696</v>
      </c>
      <c r="Q65" s="10">
        <f ca="1">_xll.EURO($F65,$H65,$U65,$U65,$C65,$V65,1,5)/365</f>
        <v>-1.0477997363795486E-3</v>
      </c>
      <c r="R65" s="173">
        <f>VLOOKUP(E65,Lookups!$B$6:$C$304,2)</f>
        <v>37406</v>
      </c>
      <c r="S65" s="10">
        <f t="shared" ca="1" si="19"/>
        <v>4.9366451193701755E-2</v>
      </c>
      <c r="T65" s="180" t="str">
        <f t="shared" si="20"/>
        <v/>
      </c>
      <c r="U65" s="185">
        <f>VLOOKUP(E65,Lookups!$B$6:$E$304,4)</f>
        <v>3.5000000000000003E-2</v>
      </c>
      <c r="V65" s="28">
        <f t="shared" ca="1" si="15"/>
        <v>217</v>
      </c>
    </row>
    <row r="66" spans="1:22" x14ac:dyDescent="0.2">
      <c r="A66" s="207" t="s">
        <v>64</v>
      </c>
      <c r="B66" s="195"/>
      <c r="C66" s="104">
        <v>0.4</v>
      </c>
      <c r="D66" s="105">
        <v>0.5</v>
      </c>
      <c r="E66" s="26">
        <v>37438</v>
      </c>
      <c r="F66" s="106">
        <v>73</v>
      </c>
      <c r="G66" s="106">
        <v>74</v>
      </c>
      <c r="H66" s="53">
        <v>75</v>
      </c>
      <c r="I66" s="61">
        <f ca="1">IF(AND(F66&gt;H66,F$1="No"),"",_xll.EURO(F66,H66,U66,U66,C66,V66,1,0))</f>
        <v>8.4960346899077663</v>
      </c>
      <c r="J66" s="67">
        <f ca="1">IF(AND(G66&gt;H66,F$1="no"),"",_xll.EURO(G66,H66,U66,U66,D66,V66,1,0))</f>
        <v>11.369050115000856</v>
      </c>
      <c r="K66" s="100">
        <f ca="1">_xll.EURO(F66,H66,U66,U66,C66,V66,1,1)</f>
        <v>0.52033311081138423</v>
      </c>
      <c r="L66" s="61">
        <f ca="1">IF(AND(G66&lt;H66,F$1="no"),"",_xll.EURO(G66,H66,U66,U66,C66,V66,0,0))</f>
        <v>10.001015234117681</v>
      </c>
      <c r="M66" s="67">
        <f ca="1">IF(AND(F66&lt;H66,F$1="no"),"",_xll.EURO(F66,H66,U66,U66,D66,V66,0,0))</f>
        <v>12.773267534805946</v>
      </c>
      <c r="N66" s="94">
        <f ca="1">_xll.EURO(F66,H66,U66,U66,C66,V66,0,1)</f>
        <v>-0.45627607640083351</v>
      </c>
      <c r="O66" s="16">
        <f ca="1">_xll.EURO($F66,$H66,$U66,$U66,$C66,$V66,1,2)</f>
        <v>1.6170516295261301E-2</v>
      </c>
      <c r="P66" s="8">
        <f ca="1">_xll.EURO($F66,$H66,$U66,$U66,$C66,$V66,1,3)</f>
        <v>23.30968081078662</v>
      </c>
      <c r="Q66" s="8">
        <f ca="1">_xll.EURO($F66,$H66,$U66,$U66,$C66,$V66,1,5)/365</f>
        <v>-1.8072474774928838E-2</v>
      </c>
      <c r="R66" s="172">
        <f>VLOOKUP(E66,Lookups!$B$6:$C$304,2)</f>
        <v>37436</v>
      </c>
      <c r="S66" s="8">
        <f t="shared" ca="1" si="19"/>
        <v>2.8730154250930902</v>
      </c>
      <c r="T66" s="179" t="str">
        <f t="shared" si="20"/>
        <v/>
      </c>
      <c r="U66" s="184">
        <f>VLOOKUP(E66,Lookups!$B$6:$E$304,4)</f>
        <v>3.5000000000000003E-2</v>
      </c>
      <c r="V66" s="28">
        <f t="shared" ca="1" si="15"/>
        <v>247</v>
      </c>
    </row>
    <row r="67" spans="1:22" x14ac:dyDescent="0.2">
      <c r="A67" s="208"/>
      <c r="B67" s="192"/>
      <c r="C67" s="50">
        <f>C66</f>
        <v>0.4</v>
      </c>
      <c r="D67" s="43">
        <f>D66</f>
        <v>0.5</v>
      </c>
      <c r="E67" s="91">
        <v>37469</v>
      </c>
      <c r="F67" s="84">
        <f t="shared" si="23"/>
        <v>73</v>
      </c>
      <c r="G67" s="84">
        <f t="shared" si="24"/>
        <v>73</v>
      </c>
      <c r="H67" s="85">
        <f>H66</f>
        <v>75</v>
      </c>
      <c r="I67" s="86">
        <f ca="1">IF(AND(F67&gt;H67,F$1="No"),"",_xll.EURO(F67,H67,U67,U67,C67,V67,1,0))</f>
        <v>9.0365951146707815</v>
      </c>
      <c r="J67" s="87">
        <f ca="1">IF(AND(G67&gt;H67,F$1="no"),"",_xll.EURO(G67,H67,U67,U67,D67,V67,1,0))</f>
        <v>11.490268778112739</v>
      </c>
      <c r="K67" s="103">
        <f ca="1">_xll.EURO(F67,H67,U67,U67,C67,V67,1,1)</f>
        <v>0.52448969829558012</v>
      </c>
      <c r="L67" s="86">
        <f ca="1">IF(AND(G67&lt;H67,F$1="no"),"",_xll.EURO(G67,H67,U67,U67,C67,V67,0,0))</f>
        <v>10.98401993023284</v>
      </c>
      <c r="M67" s="87">
        <f ca="1">IF(AND(F67&lt;H67,F$1="no"),"",_xll.EURO(F67,H67,U67,U67,D67,V67,0,0))</f>
        <v>13.437693593674798</v>
      </c>
      <c r="N67" s="97">
        <f ca="1">_xll.EURO(F67,H67,U67,U67,C67,V67,0,1)</f>
        <v>-0.44922270948545007</v>
      </c>
      <c r="O67" s="46">
        <f ca="1">_xll.EURO($F67,$H67,$U67,$U67,$C67,$V67,1,2)</f>
        <v>1.5177007682497121E-2</v>
      </c>
      <c r="P67" s="47">
        <f ca="1">_xll.EURO($F67,$H67,$U67,$U67,$C67,$V67,1,3)</f>
        <v>24.623310231707109</v>
      </c>
      <c r="Q67" s="47">
        <f ca="1">_xll.EURO($F67,$H67,$U67,$U67,$C67,$V67,1,5)/365</f>
        <v>-1.6860222153941635E-2</v>
      </c>
      <c r="R67" s="175">
        <f>VLOOKUP(E67,Lookups!$B$6:$C$304,2)</f>
        <v>37467</v>
      </c>
      <c r="S67" s="47">
        <f t="shared" ca="1" si="19"/>
        <v>2.4536736634419576</v>
      </c>
      <c r="T67" s="182" t="str">
        <f t="shared" si="20"/>
        <v/>
      </c>
      <c r="U67" s="187">
        <f>VLOOKUP(E67,Lookups!$B$6:$E$304,4)</f>
        <v>3.5000000000000003E-2</v>
      </c>
      <c r="V67" s="28">
        <f t="shared" ca="1" si="15"/>
        <v>278</v>
      </c>
    </row>
    <row r="68" spans="1:22" x14ac:dyDescent="0.2">
      <c r="A68" s="208"/>
      <c r="B68" s="192">
        <v>0</v>
      </c>
      <c r="C68" s="49">
        <f t="shared" ref="C68:C73" si="25">C$66+B68</f>
        <v>0.4</v>
      </c>
      <c r="D68" s="48">
        <f t="shared" ref="D68:D73" si="26">D$66+B68</f>
        <v>0.5</v>
      </c>
      <c r="E68" s="90">
        <v>37438</v>
      </c>
      <c r="F68" s="89">
        <f t="shared" si="23"/>
        <v>73</v>
      </c>
      <c r="G68" s="89">
        <f t="shared" si="24"/>
        <v>73</v>
      </c>
      <c r="H68" s="81">
        <v>80</v>
      </c>
      <c r="I68" s="82">
        <f ca="1">IF(AND(F68&gt;H68,F$1="No"),"",_xll.EURO(F68,H68,U68,U68,C68,V68,1,0))</f>
        <v>6.7139299098313678</v>
      </c>
      <c r="J68" s="83">
        <f ca="1">IF(AND(G68&gt;H68,F$1="no"),"",_xll.EURO(G68,H68,U68,U68,D68,V68,1,0))</f>
        <v>9.047200918460792</v>
      </c>
      <c r="K68" s="102">
        <f ca="1">_xll.EURO(F68,H68,U68,U68,C68,V68,1,1)</f>
        <v>0.44402214133251189</v>
      </c>
      <c r="L68" s="82">
        <f ca="1">IF(AND(G68&lt;H68,F$1="no"),"",_xll.EURO(G68,H68,U68,U68,C68,V68,0,0))</f>
        <v>13.550194220316882</v>
      </c>
      <c r="M68" s="83">
        <f ca="1">IF(AND(F68&lt;H68,F$1="no"),"",_xll.EURO(F68,H68,U68,U68,D68,V68,0,0))</f>
        <v>15.883465228946307</v>
      </c>
      <c r="N68" s="98">
        <f ca="1">_xll.EURO(F68,H68,U68,U68,C68,V68,0,1)</f>
        <v>-0.53258704587970584</v>
      </c>
      <c r="O68" s="41">
        <f ca="1">_xll.EURO($F68,$H68,$U68,$U68,$C68,$V68,1,2)</f>
        <v>1.6120457604059991E-2</v>
      </c>
      <c r="P68" s="42">
        <f ca="1">_xll.EURO($F68,$H68,$U68,$U68,$C68,$V68,1,3)</f>
        <v>23.237521574037309</v>
      </c>
      <c r="Q68" s="42">
        <f ca="1">_xll.EURO($F68,$H68,$U68,$U68,$C68,$V68,1,5)/365</f>
        <v>-1.8184892983339061E-2</v>
      </c>
      <c r="R68" s="176">
        <f>VLOOKUP(E68,Lookups!$B$6:$C$304,2)</f>
        <v>37436</v>
      </c>
      <c r="S68" s="42">
        <f t="shared" ca="1" si="19"/>
        <v>2.3332710086294242</v>
      </c>
      <c r="T68" s="183" t="str">
        <f t="shared" si="20"/>
        <v/>
      </c>
      <c r="U68" s="188">
        <f>VLOOKUP(E68,Lookups!$B$6:$E$304,4)</f>
        <v>3.5000000000000003E-2</v>
      </c>
      <c r="V68" s="28">
        <f t="shared" ref="V68:V98" ca="1" si="27">R68-$C$2</f>
        <v>247</v>
      </c>
    </row>
    <row r="69" spans="1:22" x14ac:dyDescent="0.2">
      <c r="A69" s="208"/>
      <c r="B69" s="192">
        <v>0</v>
      </c>
      <c r="C69" s="50">
        <f t="shared" si="25"/>
        <v>0.4</v>
      </c>
      <c r="D69" s="43">
        <f t="shared" si="26"/>
        <v>0.5</v>
      </c>
      <c r="E69" s="91">
        <v>37469</v>
      </c>
      <c r="F69" s="84">
        <f t="shared" si="23"/>
        <v>73</v>
      </c>
      <c r="G69" s="84">
        <f t="shared" si="24"/>
        <v>73</v>
      </c>
      <c r="H69" s="85">
        <f>H68</f>
        <v>80</v>
      </c>
      <c r="I69" s="86">
        <f ca="1">IF(AND(F69&gt;H69,F$1="No"),"",_xll.EURO(F69,H69,U69,U69,C69,V69,1,0))</f>
        <v>7.2591706378979097</v>
      </c>
      <c r="J69" s="87">
        <f ca="1">IF(AND(G69&gt;H69,F$1="no"),"",_xll.EURO(G69,H69,U69,U69,D69,V69,1,0))</f>
        <v>9.7304039079724944</v>
      </c>
      <c r="K69" s="103">
        <f ca="1">_xll.EURO(F69,H69,U69,U69,C69,V69,1,1)</f>
        <v>0.45275154870665901</v>
      </c>
      <c r="L69" s="86">
        <f ca="1">IF(AND(G69&lt;H69,F$1="no"),"",_xll.EURO(G69,H69,U69,U69,C69,V69,0,0))</f>
        <v>14.075157492365122</v>
      </c>
      <c r="M69" s="87">
        <f ca="1">IF(AND(F69&lt;H69,F$1="no"),"",_xll.EURO(F69,H69,U69,U69,D69,V69,0,0))</f>
        <v>16.546390762439707</v>
      </c>
      <c r="N69" s="97">
        <f ca="1">_xll.EURO(F69,H69,U69,U69,C69,V69,0,1)</f>
        <v>-0.52096085907437117</v>
      </c>
      <c r="O69" s="46">
        <f ca="1">_xll.EURO($F69,$H69,$U69,$U69,$C69,$V69,1,2)</f>
        <v>1.5189816853295623E-2</v>
      </c>
      <c r="P69" s="47">
        <f ca="1">_xll.EURO($F69,$H69,$U69,$U69,$C69,$V69,1,3)</f>
        <v>24.644091942633313</v>
      </c>
      <c r="Q69" s="47">
        <f ca="1">_xll.EURO($F69,$H69,$U69,$U69,$C69,$V69,1,5)/365</f>
        <v>-1.7045621228960452E-2</v>
      </c>
      <c r="R69" s="175">
        <f>VLOOKUP(E69,Lookups!$B$6:$C$304,2)</f>
        <v>37467</v>
      </c>
      <c r="S69" s="47">
        <f t="shared" ca="1" si="19"/>
        <v>2.4712332700745847</v>
      </c>
      <c r="T69" s="182" t="str">
        <f t="shared" si="20"/>
        <v/>
      </c>
      <c r="U69" s="187">
        <f>VLOOKUP(E69,Lookups!$B$6:$E$304,4)</f>
        <v>3.5000000000000003E-2</v>
      </c>
      <c r="V69" s="28">
        <f t="shared" ca="1" si="27"/>
        <v>278</v>
      </c>
    </row>
    <row r="70" spans="1:22" x14ac:dyDescent="0.2">
      <c r="A70" s="208"/>
      <c r="B70" s="192">
        <v>0</v>
      </c>
      <c r="C70" s="49">
        <f t="shared" si="25"/>
        <v>0.4</v>
      </c>
      <c r="D70" s="48">
        <f t="shared" si="26"/>
        <v>0.5</v>
      </c>
      <c r="E70" s="90">
        <v>37438</v>
      </c>
      <c r="F70" s="89">
        <f t="shared" si="23"/>
        <v>73</v>
      </c>
      <c r="G70" s="89">
        <f t="shared" si="24"/>
        <v>73</v>
      </c>
      <c r="H70" s="81">
        <v>75</v>
      </c>
      <c r="I70" s="82">
        <f ca="1">IF(AND(F70&gt;H70,F$1="No"),"",_xll.EURO(F70,H70,U70,U70,C70,V70,1,0))</f>
        <v>8.4960346899077663</v>
      </c>
      <c r="J70" s="83">
        <f ca="1">IF(AND(G70&gt;H70,F$1="no"),"",_xll.EURO(G70,H70,U70,U70,D70,V70,1,0))</f>
        <v>10.820049160381508</v>
      </c>
      <c r="K70" s="102">
        <f ca="1">_xll.EURO(F70,H70,U70,U70,C70,V70,1,1)</f>
        <v>0.52033311081138423</v>
      </c>
      <c r="L70" s="82">
        <f ca="1">IF(AND(G70&lt;H70,F$1="no"),"",_xll.EURO(G70,H70,U70,U70,C70,V70,0,0))</f>
        <v>10.449253064332211</v>
      </c>
      <c r="M70" s="83">
        <f ca="1">IF(AND(F70&lt;H70,F$1="no"),"",_xll.EURO(F70,H70,U70,U70,D70,V70,0,0))</f>
        <v>12.773267534805946</v>
      </c>
      <c r="N70" s="98">
        <f ca="1">_xll.EURO(F70,H70,U70,U70,C70,V70,0,1)</f>
        <v>-0.45627607640083351</v>
      </c>
      <c r="O70" s="41">
        <f ca="1">_xll.EURO($F70,$H70,$U70,$U70,$C70,$V70,1,2)</f>
        <v>1.6170516295261301E-2</v>
      </c>
      <c r="P70" s="42">
        <f ca="1">_xll.EURO($F70,$H70,$U70,$U70,$C70,$V70,1,3)</f>
        <v>23.30968081078662</v>
      </c>
      <c r="Q70" s="42">
        <f ca="1">_xll.EURO($F70,$H70,$U70,$U70,$C70,$V70,1,5)/365</f>
        <v>-1.8072474774928838E-2</v>
      </c>
      <c r="R70" s="176">
        <f>VLOOKUP(E70,Lookups!$B$6:$C$304,2)</f>
        <v>37436</v>
      </c>
      <c r="S70" s="42">
        <f t="shared" ca="1" si="19"/>
        <v>2.3240144704737418</v>
      </c>
      <c r="T70" s="183" t="str">
        <f t="shared" si="20"/>
        <v/>
      </c>
      <c r="U70" s="188">
        <f>VLOOKUP(E70,Lookups!$B$6:$E$304,4)</f>
        <v>3.5000000000000003E-2</v>
      </c>
      <c r="V70" s="28">
        <f t="shared" ca="1" si="27"/>
        <v>247</v>
      </c>
    </row>
    <row r="71" spans="1:22" x14ac:dyDescent="0.2">
      <c r="A71" s="208"/>
      <c r="B71" s="192">
        <v>0</v>
      </c>
      <c r="C71" s="50">
        <f t="shared" si="25"/>
        <v>0.4</v>
      </c>
      <c r="D71" s="43">
        <f t="shared" si="26"/>
        <v>0.5</v>
      </c>
      <c r="E71" s="91">
        <v>37469</v>
      </c>
      <c r="F71" s="84">
        <f t="shared" si="23"/>
        <v>73</v>
      </c>
      <c r="G71" s="84">
        <f t="shared" si="24"/>
        <v>73</v>
      </c>
      <c r="H71" s="85">
        <f>H70</f>
        <v>75</v>
      </c>
      <c r="I71" s="86">
        <f ca="1">IF(AND(F71&gt;H71,F$1="No"),"",_xll.EURO(F71,H71,U71,U71,C71,V71,1,0))</f>
        <v>9.0365951146707815</v>
      </c>
      <c r="J71" s="87">
        <f ca="1">IF(AND(G71&gt;H71,F$1="no"),"",_xll.EURO(G71,H71,U71,U71,D71,V71,1,0))</f>
        <v>11.490268778112739</v>
      </c>
      <c r="K71" s="103">
        <f ca="1">_xll.EURO(F71,H71,U71,U71,C71,V71,1,1)</f>
        <v>0.52448969829558012</v>
      </c>
      <c r="L71" s="86">
        <f ca="1">IF(AND(G71&lt;H71,F$1="no"),"",_xll.EURO(G71,H71,U71,U71,C71,V71,0,0))</f>
        <v>10.98401993023284</v>
      </c>
      <c r="M71" s="87">
        <f ca="1">IF(AND(F71&lt;H71,F$1="no"),"",_xll.EURO(F71,H71,U71,U71,D71,V71,0,0))</f>
        <v>13.437693593674798</v>
      </c>
      <c r="N71" s="97">
        <f ca="1">_xll.EURO(F71,H71,U71,U71,C71,V71,0,1)</f>
        <v>-0.44922270948545007</v>
      </c>
      <c r="O71" s="46">
        <f ca="1">_xll.EURO($F71,$H71,$U71,$U71,$C71,$V71,1,2)</f>
        <v>1.5177007682497121E-2</v>
      </c>
      <c r="P71" s="47">
        <f ca="1">_xll.EURO($F71,$H71,$U71,$U71,$C71,$V71,1,3)</f>
        <v>24.623310231707109</v>
      </c>
      <c r="Q71" s="47">
        <f ca="1">_xll.EURO($F71,$H71,$U71,$U71,$C71,$V71,1,5)/365</f>
        <v>-1.6860222153941635E-2</v>
      </c>
      <c r="R71" s="175">
        <f>VLOOKUP(E71,Lookups!$B$6:$C$304,2)</f>
        <v>37467</v>
      </c>
      <c r="S71" s="47">
        <f t="shared" ca="1" si="19"/>
        <v>2.4536736634419576</v>
      </c>
      <c r="T71" s="182" t="str">
        <f t="shared" si="20"/>
        <v/>
      </c>
      <c r="U71" s="187">
        <f>VLOOKUP(E71,Lookups!$B$6:$E$304,4)</f>
        <v>3.5000000000000003E-2</v>
      </c>
      <c r="V71" s="28">
        <f t="shared" ca="1" si="27"/>
        <v>278</v>
      </c>
    </row>
    <row r="72" spans="1:22" x14ac:dyDescent="0.2">
      <c r="A72" s="208"/>
      <c r="B72" s="192">
        <v>0</v>
      </c>
      <c r="C72" s="49">
        <f t="shared" si="25"/>
        <v>0.4</v>
      </c>
      <c r="D72" s="48">
        <f t="shared" si="26"/>
        <v>0.5</v>
      </c>
      <c r="E72" s="90">
        <v>37438</v>
      </c>
      <c r="F72" s="89">
        <f t="shared" si="23"/>
        <v>73</v>
      </c>
      <c r="G72" s="89">
        <f t="shared" si="24"/>
        <v>73</v>
      </c>
      <c r="H72" s="81">
        <v>70</v>
      </c>
      <c r="I72" s="82">
        <f ca="1">IF(AND(F72&gt;H72,F$1="No"),"",_xll.EURO(F72,H72,U72,U72,C72,V72,1,0))</f>
        <v>10.660487947559972</v>
      </c>
      <c r="J72" s="83">
        <f ca="1">IF(AND(G72&gt;H72,F$1="no"),"",_xll.EURO(G72,H72,U72,U72,D72,V72,1,0))</f>
        <v>12.897163789590131</v>
      </c>
      <c r="K72" s="102">
        <f ca="1">_xll.EURO(F72,H72,U72,U72,C72,V72,1,1)</f>
        <v>0.60049095874096114</v>
      </c>
      <c r="L72" s="82">
        <f ca="1">IF(AND(G72&lt;H72,F$1="no"),"",_xll.EURO(G72,H72,U72,U72,C72,V72,0,0))</f>
        <v>7.7306603859233221</v>
      </c>
      <c r="M72" s="83">
        <f ca="1">IF(AND(F72&lt;H72,F$1="no"),"",_xll.EURO(F72,H72,U72,U72,D72,V72,0,0))</f>
        <v>9.9673362279534778</v>
      </c>
      <c r="N72" s="98">
        <f ca="1">_xll.EURO(F72,H72,U72,U72,C72,V72,0,1)</f>
        <v>-0.37611822847125648</v>
      </c>
      <c r="O72" s="41">
        <f ca="1">_xll.EURO($F72,$H72,$U72,$U72,$C72,$V72,1,2)</f>
        <v>1.5547990476490154E-2</v>
      </c>
      <c r="P72" s="42">
        <f ca="1">_xll.EURO($F72,$H72,$U72,$U72,$C72,$V72,1,3)</f>
        <v>22.412314402252008</v>
      </c>
      <c r="Q72" s="42">
        <f ca="1">_xll.EURO($F72,$H72,$U72,$U72,$C72,$V72,1,5)/365</f>
        <v>-1.7137814306226538E-2</v>
      </c>
      <c r="R72" s="176">
        <f>VLOOKUP(E72,Lookups!$B$6:$C$304,2)</f>
        <v>37436</v>
      </c>
      <c r="S72" s="42" t="str">
        <f t="shared" si="19"/>
        <v/>
      </c>
      <c r="T72" s="183">
        <f t="shared" ca="1" si="20"/>
        <v>2.2366758420301558</v>
      </c>
      <c r="U72" s="188">
        <f>VLOOKUP(E72,Lookups!$B$6:$E$304,4)</f>
        <v>3.5000000000000003E-2</v>
      </c>
      <c r="V72" s="28">
        <f t="shared" ca="1" si="27"/>
        <v>247</v>
      </c>
    </row>
    <row r="73" spans="1:22" ht="13.5" thickBot="1" x14ac:dyDescent="0.25">
      <c r="A73" s="209"/>
      <c r="B73" s="193">
        <v>0</v>
      </c>
      <c r="C73" s="31">
        <f t="shared" si="25"/>
        <v>0.4</v>
      </c>
      <c r="D73" s="36">
        <f t="shared" si="26"/>
        <v>0.5</v>
      </c>
      <c r="E73" s="15">
        <v>37469</v>
      </c>
      <c r="F73" s="58">
        <f t="shared" si="23"/>
        <v>73</v>
      </c>
      <c r="G73" s="58">
        <f t="shared" si="24"/>
        <v>73</v>
      </c>
      <c r="H73" s="60">
        <v>50</v>
      </c>
      <c r="I73" s="65">
        <f ca="1">IF(AND(F73&gt;H73,F$1="No"),"",_xll.EURO(F73,H73,U73,U73,C73,V73,1,0))</f>
        <v>23.833602598961761</v>
      </c>
      <c r="J73" s="69">
        <f ca="1">IF(AND(G73&gt;H73,F$1="no"),"",_xll.EURO(G73,H73,U73,U73,D73,V73,1,0))</f>
        <v>25.09036358671127</v>
      </c>
      <c r="K73" s="101">
        <f ca="1">_xll.EURO(F73,H73,U73,U73,C73,V73,1,1)</f>
        <v>0.87241829985101571</v>
      </c>
      <c r="L73" s="65">
        <f ca="1">IF(AND(G73&lt;H73,F$1="no"),"",_xll.EURO(G73,H73,U73,U73,C73,V73,0,0))</f>
        <v>1.4382172199980756</v>
      </c>
      <c r="M73" s="69">
        <f ca="1">IF(AND(F73&lt;H73,F$1="no"),"",_xll.EURO(F73,H73,U73,U73,D73,V73,0,0))</f>
        <v>2.6949782077475746</v>
      </c>
      <c r="N73" s="96">
        <f ca="1">_xll.EURO(F73,H73,U73,U73,C73,V73,0,1)</f>
        <v>-0.10129410793001452</v>
      </c>
      <c r="O73" s="17">
        <f ca="1">_xll.EURO($F73,$H73,$U73,$U73,$C73,$V73,1,2)</f>
        <v>6.9036007112812121E-3</v>
      </c>
      <c r="P73" s="12">
        <f ca="1">_xll.EURO($F73,$H73,$U73,$U73,$C73,$V73,1,3)</f>
        <v>11.200462277274292</v>
      </c>
      <c r="Q73" s="12">
        <f ca="1">_xll.EURO($F73,$H73,$U73,$U73,$C73,$V73,1,5)/365</f>
        <v>-5.7779916829308071E-3</v>
      </c>
      <c r="R73" s="174">
        <f>VLOOKUP(E73,Lookups!$B$6:$C$304,2)</f>
        <v>37467</v>
      </c>
      <c r="S73" s="12" t="str">
        <f t="shared" si="19"/>
        <v/>
      </c>
      <c r="T73" s="181">
        <f t="shared" ca="1" si="20"/>
        <v>1.256760987749499</v>
      </c>
      <c r="U73" s="186">
        <f>VLOOKUP(E73,Lookups!$B$6:$E$304,4)</f>
        <v>3.5000000000000003E-2</v>
      </c>
      <c r="V73" s="28">
        <f t="shared" ca="1" si="27"/>
        <v>278</v>
      </c>
    </row>
    <row r="74" spans="1:22" x14ac:dyDescent="0.2">
      <c r="A74" s="204">
        <v>2002</v>
      </c>
      <c r="B74" s="195"/>
      <c r="C74" s="32">
        <v>0.2</v>
      </c>
      <c r="D74" s="34">
        <v>0.3</v>
      </c>
      <c r="E74" s="20">
        <v>37257</v>
      </c>
      <c r="F74" s="56">
        <v>30.5</v>
      </c>
      <c r="G74" s="56">
        <v>31</v>
      </c>
      <c r="H74" s="53">
        <v>30.75</v>
      </c>
      <c r="I74" s="61">
        <f ca="1">IF(AND(F74&gt;H74,F$1="No"),"",_xll.EURO(F74,H74,U74,U74,C74,V74,1,0))</f>
        <v>0.89688507554946284</v>
      </c>
      <c r="J74" s="67">
        <f ca="1">IF(AND(G74&gt;H74,F$1="no"),"",_xll.EURO(G74,H74,U74,U74,D74,V74,1,0))</f>
        <v>1.6637549034508723</v>
      </c>
      <c r="K74" s="7">
        <f ca="1">_xll.EURO(F74,H74,U74,U74,C74,V74,1,1)</f>
        <v>0.47488942403050605</v>
      </c>
      <c r="L74" s="61">
        <f ca="1">IF(AND(G74&lt;H74,F$1="no"),"",_xll.EURO(G74,H74,U74,U74,C74,V74,0,0))</f>
        <v>0.90514239077015901</v>
      </c>
      <c r="M74" s="67">
        <f ca="1">IF(AND(F74&lt;H74,F$1="no"),"",_xll.EURO(F74,H74,U74,U74,D74,V74,0,0))</f>
        <v>1.6513409353686068</v>
      </c>
      <c r="N74" s="94">
        <f ca="1">_xll.EURO(F74,H74,U74,U74,C74,V74,0,1)</f>
        <v>-0.5189965573523655</v>
      </c>
      <c r="O74" s="16">
        <f ca="1">_xll.EURO($F74,$H74,$U74,$U74,$C74,$V74,1,2)</f>
        <v>0.1550420366194416</v>
      </c>
      <c r="P74" s="8">
        <f ca="1">_xll.EURO($F74,$H74,$U74,$U74,$C74,$V74,1,3)</f>
        <v>5.0543916178918975</v>
      </c>
      <c r="Q74" s="8">
        <f ca="1">_xll.EURO($F74,$H74,$U74,$U74,$C74,$V74,1,5)/365</f>
        <v>-7.8168934620835087E-3</v>
      </c>
      <c r="R74" s="172">
        <f>VLOOKUP(E74,Lookups!$B$6:$C$304,2)</f>
        <v>37253</v>
      </c>
      <c r="S74" s="8">
        <f t="shared" ca="1" si="19"/>
        <v>0.76686982790140945</v>
      </c>
      <c r="T74" s="179" t="str">
        <f t="shared" si="20"/>
        <v/>
      </c>
      <c r="U74" s="184">
        <f>VLOOKUP(E74,Lookups!$B$6:$E$304,4)</f>
        <v>3.5000000000000003E-2</v>
      </c>
      <c r="V74" s="27">
        <f t="shared" ca="1" si="27"/>
        <v>64</v>
      </c>
    </row>
    <row r="75" spans="1:22" x14ac:dyDescent="0.2">
      <c r="A75" s="205"/>
      <c r="B75" s="192">
        <v>0</v>
      </c>
      <c r="C75" s="18">
        <f>C$74+B75</f>
        <v>0.2</v>
      </c>
      <c r="D75" s="35">
        <f>D$74+B75</f>
        <v>0.3</v>
      </c>
      <c r="E75" s="38">
        <v>37257</v>
      </c>
      <c r="F75" s="57">
        <f t="shared" si="23"/>
        <v>30.5</v>
      </c>
      <c r="G75" s="57">
        <f t="shared" si="24"/>
        <v>30.5</v>
      </c>
      <c r="H75" s="54">
        <v>50</v>
      </c>
      <c r="I75" s="63">
        <f ca="1">IF(AND(F75&gt;H75,F$1="No"),"",_xll.EURO(F75,H75,U75,U75,C75,V75,1,0))</f>
        <v>9.1439307838977615E-10</v>
      </c>
      <c r="J75" s="68">
        <f ca="1">IF(AND(G75&gt;H75,F$1="no"),"",_xll.EURO(G75,H75,U75,U75,D75,V75,1,0))</f>
        <v>4.5934290068489923E-5</v>
      </c>
      <c r="K75" s="9">
        <f ca="1">_xll.EURO(F75,H75,U75,U75,C75,V75,1,1)</f>
        <v>2.275094540012003E-9</v>
      </c>
      <c r="L75" s="63">
        <f ca="1">IF(AND(G75&lt;H75,F$1="no"),"",_xll.EURO(G75,H75,U75,U75,C75,V75,0,0))</f>
        <v>19.380776637880391</v>
      </c>
      <c r="M75" s="68">
        <f ca="1">IF(AND(F75&lt;H75,F$1="no"),"",_xll.EURO(F75,H75,U75,U75,D75,V75,0,0))</f>
        <v>19.380822571256068</v>
      </c>
      <c r="N75" s="95">
        <f ca="1">_xll.EURO(F75,H75,U75,U75,C75,V75,0,1)</f>
        <v>-0.9938859791077771</v>
      </c>
      <c r="O75" s="14">
        <f ca="1">_xll.EURO($F75,$H75,$U75,$U75,$C75,$V75,1,2)</f>
        <v>5.3501373477495516E-9</v>
      </c>
      <c r="P75" s="10">
        <f ca="1">_xll.EURO($F75,$H75,$U75,$U75,$C75,$V75,1,3)</f>
        <v>1.7441520993052285E-7</v>
      </c>
      <c r="Q75" s="10">
        <f ca="1">_xll.EURO($F75,$H75,$U75,$U75,$C75,$V75,1,5)/365</f>
        <v>-2.7262274410174463E-10</v>
      </c>
      <c r="R75" s="173">
        <f>VLOOKUP(E75,Lookups!$B$6:$C$304,2)</f>
        <v>37253</v>
      </c>
      <c r="S75" s="10">
        <f t="shared" ca="1" si="19"/>
        <v>4.5933375675411531E-5</v>
      </c>
      <c r="T75" s="180" t="str">
        <f t="shared" si="20"/>
        <v/>
      </c>
      <c r="U75" s="185">
        <f>VLOOKUP(E75,Lookups!$B$6:$E$304,4)</f>
        <v>3.5000000000000003E-2</v>
      </c>
      <c r="V75" s="28">
        <f t="shared" ca="1" si="27"/>
        <v>64</v>
      </c>
    </row>
    <row r="76" spans="1:22" x14ac:dyDescent="0.2">
      <c r="A76" s="205"/>
      <c r="B76" s="192">
        <v>0</v>
      </c>
      <c r="C76" s="18">
        <f>C$74+B76</f>
        <v>0.2</v>
      </c>
      <c r="D76" s="35">
        <f>D$74+B76</f>
        <v>0.3</v>
      </c>
      <c r="E76" s="38">
        <v>37257</v>
      </c>
      <c r="F76" s="57">
        <f t="shared" si="23"/>
        <v>30.5</v>
      </c>
      <c r="G76" s="57">
        <f t="shared" si="24"/>
        <v>30.5</v>
      </c>
      <c r="H76" s="54">
        <v>50</v>
      </c>
      <c r="I76" s="63">
        <f ca="1">IF(AND(F76&gt;H76,F$1="No"),"",_xll.EURO(F76,H76,U76,U76,C76,V76,1,0))</f>
        <v>9.1439307838977615E-10</v>
      </c>
      <c r="J76" s="68">
        <f ca="1">IF(AND(G76&gt;H76,F$1="no"),"",_xll.EURO(G76,H76,U76,U76,D76,V76,1,0))</f>
        <v>4.5934290068489923E-5</v>
      </c>
      <c r="K76" s="9">
        <f ca="1">_xll.EURO(F76,H76,U76,U76,C76,V76,1,1)</f>
        <v>2.275094540012003E-9</v>
      </c>
      <c r="L76" s="63">
        <f ca="1">IF(AND(G76&lt;H76,F$1="no"),"",_xll.EURO(G76,H76,U76,U76,C76,V76,0,0))</f>
        <v>19.380776637880391</v>
      </c>
      <c r="M76" s="68">
        <f ca="1">IF(AND(F76&lt;H76,F$1="no"),"",_xll.EURO(F76,H76,U76,U76,D76,V76,0,0))</f>
        <v>19.380822571256068</v>
      </c>
      <c r="N76" s="95">
        <f ca="1">_xll.EURO(F76,H76,U76,U76,C76,V76,0,1)</f>
        <v>-0.9938859791077771</v>
      </c>
      <c r="O76" s="14">
        <f ca="1">_xll.EURO($F76,$H76,$U76,$U76,$C76,$V76,1,2)</f>
        <v>5.3501373477495516E-9</v>
      </c>
      <c r="P76" s="10">
        <f ca="1">_xll.EURO($F76,$H76,$U76,$U76,$C76,$V76,1,3)</f>
        <v>1.7441520993052285E-7</v>
      </c>
      <c r="Q76" s="10">
        <f ca="1">_xll.EURO($F76,$H76,$U76,$U76,$C76,$V76,1,5)/365</f>
        <v>-2.7262274410174463E-10</v>
      </c>
      <c r="R76" s="173">
        <f>VLOOKUP(E76,Lookups!$B$6:$C$304,2)</f>
        <v>37253</v>
      </c>
      <c r="S76" s="10">
        <f t="shared" ca="1" si="19"/>
        <v>4.5933375675411531E-5</v>
      </c>
      <c r="T76" s="180" t="str">
        <f t="shared" si="20"/>
        <v/>
      </c>
      <c r="U76" s="185">
        <f>VLOOKUP(E76,Lookups!$B$6:$E$304,4)</f>
        <v>3.5000000000000003E-2</v>
      </c>
      <c r="V76" s="28">
        <f t="shared" ca="1" si="27"/>
        <v>64</v>
      </c>
    </row>
    <row r="77" spans="1:22" x14ac:dyDescent="0.2">
      <c r="A77" s="205"/>
      <c r="B77" s="192">
        <v>0</v>
      </c>
      <c r="C77" s="18">
        <f>C$74+B77</f>
        <v>0.2</v>
      </c>
      <c r="D77" s="35">
        <f>D$74+B77</f>
        <v>0.3</v>
      </c>
      <c r="E77" s="38">
        <v>37257</v>
      </c>
      <c r="F77" s="57">
        <f t="shared" si="23"/>
        <v>30.5</v>
      </c>
      <c r="G77" s="57">
        <f t="shared" si="24"/>
        <v>30.5</v>
      </c>
      <c r="H77" s="54">
        <v>50</v>
      </c>
      <c r="I77" s="63">
        <f ca="1">IF(AND(F77&gt;H77,F$1="No"),"",_xll.EURO(F77,H77,U77,U77,C77,V77,1,0))</f>
        <v>9.1439307838977615E-10</v>
      </c>
      <c r="J77" s="68">
        <f ca="1">IF(AND(G77&gt;H77,F$1="no"),"",_xll.EURO(G77,H77,U77,U77,D77,V77,1,0))</f>
        <v>4.5934290068489923E-5</v>
      </c>
      <c r="K77" s="9">
        <f ca="1">_xll.EURO(F77,H77,U77,U77,C77,V77,1,1)</f>
        <v>2.275094540012003E-9</v>
      </c>
      <c r="L77" s="63">
        <f ca="1">IF(AND(G77&lt;H77,F$1="no"),"",_xll.EURO(G77,H77,U77,U77,C77,V77,0,0))</f>
        <v>19.380776637880391</v>
      </c>
      <c r="M77" s="68">
        <f ca="1">IF(AND(F77&lt;H77,F$1="no"),"",_xll.EURO(F77,H77,U77,U77,D77,V77,0,0))</f>
        <v>19.380822571256068</v>
      </c>
      <c r="N77" s="95">
        <f ca="1">_xll.EURO(F77,H77,U77,U77,C77,V77,0,1)</f>
        <v>-0.9938859791077771</v>
      </c>
      <c r="O77" s="14">
        <f ca="1">_xll.EURO($F77,$H77,$U77,$U77,$C77,$V77,1,2)</f>
        <v>5.3501373477495516E-9</v>
      </c>
      <c r="P77" s="10">
        <f ca="1">_xll.EURO($F77,$H77,$U77,$U77,$C77,$V77,1,3)</f>
        <v>1.7441520993052285E-7</v>
      </c>
      <c r="Q77" s="10">
        <f ca="1">_xll.EURO($F77,$H77,$U77,$U77,$C77,$V77,1,5)/365</f>
        <v>-2.7262274410174463E-10</v>
      </c>
      <c r="R77" s="173">
        <f>VLOOKUP(E77,Lookups!$B$6:$C$304,2)</f>
        <v>37253</v>
      </c>
      <c r="S77" s="10">
        <f t="shared" ca="1" si="19"/>
        <v>4.5933375675411531E-5</v>
      </c>
      <c r="T77" s="180" t="str">
        <f t="shared" si="20"/>
        <v/>
      </c>
      <c r="U77" s="185">
        <f>VLOOKUP(E77,Lookups!$B$6:$E$304,4)</f>
        <v>3.5000000000000003E-2</v>
      </c>
      <c r="V77" s="28">
        <f t="shared" ca="1" si="27"/>
        <v>64</v>
      </c>
    </row>
    <row r="78" spans="1:22" ht="13.5" thickBot="1" x14ac:dyDescent="0.25">
      <c r="A78" s="206"/>
      <c r="B78" s="193">
        <v>0</v>
      </c>
      <c r="C78" s="18">
        <f>C$74+B78</f>
        <v>0.2</v>
      </c>
      <c r="D78" s="35">
        <f>D$74+B78</f>
        <v>0.3</v>
      </c>
      <c r="E78" s="38">
        <v>37257</v>
      </c>
      <c r="F78" s="57">
        <f t="shared" si="23"/>
        <v>30.5</v>
      </c>
      <c r="G78" s="57">
        <f t="shared" si="24"/>
        <v>30.5</v>
      </c>
      <c r="H78" s="54">
        <v>50</v>
      </c>
      <c r="I78" s="63">
        <f ca="1">IF(AND(F78&gt;H78,F$1="No"),"",_xll.EURO(F78,H78,U78,U78,C78,V78,1,0))</f>
        <v>9.1439307838977615E-10</v>
      </c>
      <c r="J78" s="68">
        <f ca="1">IF(AND(G78&gt;H78,F$1="no"),"",_xll.EURO(G78,H78,U78,U78,D78,V78,1,0))</f>
        <v>4.5934290068489923E-5</v>
      </c>
      <c r="K78" s="9">
        <f ca="1">_xll.EURO(F78,H78,U78,U78,C78,V78,1,1)</f>
        <v>2.275094540012003E-9</v>
      </c>
      <c r="L78" s="63">
        <f ca="1">IF(AND(G78&lt;H78,F$1="no"),"",_xll.EURO(G78,H78,U78,U78,C78,V78,0,0))</f>
        <v>19.380776637880391</v>
      </c>
      <c r="M78" s="68">
        <f ca="1">IF(AND(F78&lt;H78,F$1="no"),"",_xll.EURO(F78,H78,U78,U78,D78,V78,0,0))</f>
        <v>19.380822571256068</v>
      </c>
      <c r="N78" s="95">
        <f ca="1">_xll.EURO(F78,H78,U78,U78,C78,V78,0,1)</f>
        <v>-0.9938859791077771</v>
      </c>
      <c r="O78" s="14">
        <f ca="1">_xll.EURO($F78,$H78,$U78,$U78,$C78,$V78,1,2)</f>
        <v>5.3501373477495516E-9</v>
      </c>
      <c r="P78" s="10">
        <f ca="1">_xll.EURO($F78,$H78,$U78,$U78,$C78,$V78,1,3)</f>
        <v>1.7441520993052285E-7</v>
      </c>
      <c r="Q78" s="10">
        <f ca="1">_xll.EURO($F78,$H78,$U78,$U78,$C78,$V78,1,5)/365</f>
        <v>-2.7262274410174463E-10</v>
      </c>
      <c r="R78" s="173">
        <f>VLOOKUP(E78,Lookups!$B$6:$C$304,2)</f>
        <v>37253</v>
      </c>
      <c r="S78" s="10">
        <f t="shared" ca="1" si="19"/>
        <v>4.5933375675411531E-5</v>
      </c>
      <c r="T78" s="180" t="str">
        <f t="shared" si="20"/>
        <v/>
      </c>
      <c r="U78" s="185">
        <f>VLOOKUP(E78,Lookups!$B$6:$E$304,4)</f>
        <v>3.5000000000000003E-2</v>
      </c>
      <c r="V78" s="28">
        <f t="shared" ca="1" si="27"/>
        <v>64</v>
      </c>
    </row>
    <row r="79" spans="1:22" x14ac:dyDescent="0.2">
      <c r="A79" s="204">
        <v>2003</v>
      </c>
      <c r="B79" s="195"/>
      <c r="C79" s="32">
        <v>0.23</v>
      </c>
      <c r="D79" s="34">
        <v>0.33</v>
      </c>
      <c r="E79" s="20">
        <v>37622</v>
      </c>
      <c r="F79" s="56">
        <v>39</v>
      </c>
      <c r="G79" s="56">
        <v>40.5</v>
      </c>
      <c r="H79" s="53">
        <v>35</v>
      </c>
      <c r="I79" s="61">
        <f ca="1">IF(AND(F79&gt;H79,F$1="No"),"",_xll.EURO(F79,H79,U79,U79,C79,V79,1,0))</f>
        <v>5.7439982844485797</v>
      </c>
      <c r="J79" s="67">
        <f ca="1">IF(AND(G79&gt;H79,F$1="no"),"",_xll.EURO(G79,H79,U79,U79,D79,V79,1,0))</f>
        <v>8.1651773266822865</v>
      </c>
      <c r="K79" s="7">
        <f ca="1">_xll.EURO(F79,H79,U79,U79,C79,V79,1,1)</f>
        <v>0.6844672589928108</v>
      </c>
      <c r="L79" s="61">
        <f ca="1">IF(AND(G79&lt;H79,F$1="no"),"",_xll.EURO(G79,H79,U79,U79,C79,V79,0,0))</f>
        <v>1.525251406286861</v>
      </c>
      <c r="M79" s="67">
        <f ca="1">IF(AND(F79&lt;H79,F$1="no"),"",_xll.EURO(F79,H79,U79,U79,D79,V79,0,0))</f>
        <v>3.3096624668183345</v>
      </c>
      <c r="N79" s="94">
        <f ca="1">_xll.EURO(F79,H79,U79,U79,C79,V79,0,1)</f>
        <v>-0.27590139263095831</v>
      </c>
      <c r="O79" s="16">
        <f ca="1">_xll.EURO($F79,$H79,$U79,$U79,$C79,$V79,1,2)</f>
        <v>3.3944840028294294E-2</v>
      </c>
      <c r="P79" s="8">
        <f ca="1">_xll.EURO($F79,$H79,$U79,$U79,$C79,$V79,1,3)</f>
        <v>13.719966240535076</v>
      </c>
      <c r="Q79" s="8">
        <f ca="1">_xll.EURO($F79,$H79,$U79,$U79,$C79,$V79,1,5)/365</f>
        <v>-3.1906198618098401E-3</v>
      </c>
      <c r="R79" s="172">
        <v>37611</v>
      </c>
      <c r="S79" s="8" t="str">
        <f t="shared" si="19"/>
        <v/>
      </c>
      <c r="T79" s="179">
        <f t="shared" ca="1" si="20"/>
        <v>1.7844110605314736</v>
      </c>
      <c r="U79" s="184">
        <f>VLOOKUP(E79,Lookups!$B$6:$E$304,4)</f>
        <v>3.5000000000000003E-2</v>
      </c>
      <c r="V79" s="27">
        <f t="shared" ca="1" si="27"/>
        <v>422</v>
      </c>
    </row>
    <row r="80" spans="1:22" x14ac:dyDescent="0.2">
      <c r="A80" s="205"/>
      <c r="B80" s="192">
        <v>0</v>
      </c>
      <c r="C80" s="18">
        <f>C$79+B80</f>
        <v>0.23</v>
      </c>
      <c r="D80" s="35">
        <f>D$79+B80</f>
        <v>0.33</v>
      </c>
      <c r="E80" s="38">
        <v>37622</v>
      </c>
      <c r="F80" s="57">
        <f t="shared" si="23"/>
        <v>39</v>
      </c>
      <c r="G80" s="57">
        <f t="shared" si="24"/>
        <v>39</v>
      </c>
      <c r="H80" s="54">
        <v>50</v>
      </c>
      <c r="I80" s="63">
        <f ca="1">IF(AND(F80&gt;H80,F$1="No"),"",_xll.EURO(F80,H80,U80,U80,C80,V80,1,0))</f>
        <v>0.88696389974601253</v>
      </c>
      <c r="J80" s="68">
        <f ca="1">IF(AND(G80&gt;H80,F$1="no"),"",_xll.EURO(G80,H80,U80,U80,D80,V80,1,0))</f>
        <v>2.1759190366324912</v>
      </c>
      <c r="K80" s="9">
        <f ca="1">_xll.EURO(F80,H80,U80,U80,C80,V80,1,1)</f>
        <v>0.18449714080160842</v>
      </c>
      <c r="L80" s="63">
        <f ca="1">IF(AND(G80&lt;H80,F$1="no"),"",_xll.EURO(G80,H80,U80,U80,C80,V80,0,0))</f>
        <v>11.441912310981753</v>
      </c>
      <c r="M80" s="68">
        <f ca="1">IF(AND(F80&lt;H80,F$1="no"),"",_xll.EURO(F80,H80,U80,U80,D80,V80,0,0))</f>
        <v>12.730867447868235</v>
      </c>
      <c r="N80" s="95">
        <f ca="1">_xll.EURO(F80,H80,U80,U80,C80,V80,0,1)</f>
        <v>-0.77504362385618641</v>
      </c>
      <c r="O80" s="14">
        <f ca="1">_xll.EURO($F80,$H80,$U80,$U80,$C80,$V80,1,2)</f>
        <v>2.6918658131440714E-2</v>
      </c>
      <c r="P80" s="10">
        <f ca="1">_xll.EURO($F80,$H80,$U80,$U80,$C80,$V80,1,3)</f>
        <v>11.112134836540836</v>
      </c>
      <c r="Q80" s="10">
        <f ca="1">_xll.EURO($F80,$H80,$U80,$U80,$C80,$V80,1,5)/365</f>
        <v>-2.8819342288572834E-3</v>
      </c>
      <c r="R80" s="173">
        <f>VLOOKUP(E80,Lookups!$B$6:$C$304,2)</f>
        <v>37620</v>
      </c>
      <c r="S80" s="10">
        <f t="shared" ca="1" si="19"/>
        <v>1.2889551368864787</v>
      </c>
      <c r="T80" s="180" t="str">
        <f t="shared" si="20"/>
        <v/>
      </c>
      <c r="U80" s="185">
        <f>VLOOKUP(E80,Lookups!$B$6:$E$304,4)</f>
        <v>3.5000000000000003E-2</v>
      </c>
      <c r="V80" s="28">
        <f t="shared" ca="1" si="27"/>
        <v>431</v>
      </c>
    </row>
    <row r="81" spans="1:22" x14ac:dyDescent="0.2">
      <c r="A81" s="205"/>
      <c r="B81" s="192">
        <v>0</v>
      </c>
      <c r="C81" s="18">
        <f>C$79+B81</f>
        <v>0.23</v>
      </c>
      <c r="D81" s="35">
        <f>D$79+B81</f>
        <v>0.33</v>
      </c>
      <c r="E81" s="38">
        <v>37622</v>
      </c>
      <c r="F81" s="57">
        <f t="shared" si="23"/>
        <v>39</v>
      </c>
      <c r="G81" s="57">
        <f t="shared" si="24"/>
        <v>39</v>
      </c>
      <c r="H81" s="54">
        <v>50</v>
      </c>
      <c r="I81" s="63">
        <f ca="1">IF(AND(F81&gt;H81,F$1="No"),"",_xll.EURO(F81,H81,U81,U81,C81,V81,1,0))</f>
        <v>0.88696389974601253</v>
      </c>
      <c r="J81" s="68">
        <f ca="1">IF(AND(G81&gt;H81,F$1="no"),"",_xll.EURO(G81,H81,U81,U81,D81,V81,1,0))</f>
        <v>2.1759190366324912</v>
      </c>
      <c r="K81" s="9">
        <f ca="1">_xll.EURO(F81,H81,U81,U81,C81,V81,1,1)</f>
        <v>0.18449714080160842</v>
      </c>
      <c r="L81" s="63">
        <f ca="1">IF(AND(G81&lt;H81,F$1="no"),"",_xll.EURO(G81,H81,U81,U81,C81,V81,0,0))</f>
        <v>11.441912310981753</v>
      </c>
      <c r="M81" s="68">
        <f ca="1">IF(AND(F81&lt;H81,F$1="no"),"",_xll.EURO(F81,H81,U81,U81,D81,V81,0,0))</f>
        <v>12.730867447868235</v>
      </c>
      <c r="N81" s="95">
        <f ca="1">_xll.EURO(F81,H81,U81,U81,C81,V81,0,1)</f>
        <v>-0.77504362385618641</v>
      </c>
      <c r="O81" s="14">
        <f ca="1">_xll.EURO($F81,$H81,$U81,$U81,$C81,$V81,1,2)</f>
        <v>2.6918658131440714E-2</v>
      </c>
      <c r="P81" s="10">
        <f ca="1">_xll.EURO($F81,$H81,$U81,$U81,$C81,$V81,1,3)</f>
        <v>11.112134836540836</v>
      </c>
      <c r="Q81" s="10">
        <f ca="1">_xll.EURO($F81,$H81,$U81,$U81,$C81,$V81,1,5)/365</f>
        <v>-2.8819342288572834E-3</v>
      </c>
      <c r="R81" s="173">
        <f>VLOOKUP(E81,Lookups!$B$6:$C$304,2)</f>
        <v>37620</v>
      </c>
      <c r="S81" s="10">
        <f t="shared" ca="1" si="19"/>
        <v>1.2889551368864787</v>
      </c>
      <c r="T81" s="180" t="str">
        <f t="shared" si="20"/>
        <v/>
      </c>
      <c r="U81" s="185">
        <f>VLOOKUP(E81,Lookups!$B$6:$E$304,4)</f>
        <v>3.5000000000000003E-2</v>
      </c>
      <c r="V81" s="28">
        <f t="shared" ca="1" si="27"/>
        <v>431</v>
      </c>
    </row>
    <row r="82" spans="1:22" x14ac:dyDescent="0.2">
      <c r="A82" s="205"/>
      <c r="B82" s="192">
        <v>0</v>
      </c>
      <c r="C82" s="18">
        <f>C$79+B82</f>
        <v>0.23</v>
      </c>
      <c r="D82" s="35">
        <f>D$79+B82</f>
        <v>0.33</v>
      </c>
      <c r="E82" s="38">
        <v>37622</v>
      </c>
      <c r="F82" s="57">
        <f t="shared" si="23"/>
        <v>39</v>
      </c>
      <c r="G82" s="57">
        <f t="shared" si="24"/>
        <v>39</v>
      </c>
      <c r="H82" s="54">
        <v>50</v>
      </c>
      <c r="I82" s="63">
        <f ca="1">IF(AND(F82&gt;H82,F$1="No"),"",_xll.EURO(F82,H82,U82,U82,C82,V82,1,0))</f>
        <v>0.88696389974601253</v>
      </c>
      <c r="J82" s="68">
        <f ca="1">IF(AND(G82&gt;H82,F$1="no"),"",_xll.EURO(G82,H82,U82,U82,D82,V82,1,0))</f>
        <v>2.1759190366324912</v>
      </c>
      <c r="K82" s="9">
        <f ca="1">_xll.EURO(F82,H82,U82,U82,C82,V82,1,1)</f>
        <v>0.18449714080160842</v>
      </c>
      <c r="L82" s="63">
        <f ca="1">IF(AND(G82&lt;H82,F$1="no"),"",_xll.EURO(G82,H82,U82,U82,C82,V82,0,0))</f>
        <v>11.441912310981753</v>
      </c>
      <c r="M82" s="68">
        <f ca="1">IF(AND(F82&lt;H82,F$1="no"),"",_xll.EURO(F82,H82,U82,U82,D82,V82,0,0))</f>
        <v>12.730867447868235</v>
      </c>
      <c r="N82" s="95">
        <f ca="1">_xll.EURO(F82,H82,U82,U82,C82,V82,0,1)</f>
        <v>-0.77504362385618641</v>
      </c>
      <c r="O82" s="14">
        <f ca="1">_xll.EURO($F82,$H82,$U82,$U82,$C82,$V82,1,2)</f>
        <v>2.6918658131440714E-2</v>
      </c>
      <c r="P82" s="10">
        <f ca="1">_xll.EURO($F82,$H82,$U82,$U82,$C82,$V82,1,3)</f>
        <v>11.112134836540836</v>
      </c>
      <c r="Q82" s="10">
        <f ca="1">_xll.EURO($F82,$H82,$U82,$U82,$C82,$V82,1,5)/365</f>
        <v>-2.8819342288572834E-3</v>
      </c>
      <c r="R82" s="173">
        <f>VLOOKUP(E82,Lookups!$B$6:$C$304,2)</f>
        <v>37620</v>
      </c>
      <c r="S82" s="10">
        <f t="shared" ca="1" si="19"/>
        <v>1.2889551368864787</v>
      </c>
      <c r="T82" s="180" t="str">
        <f t="shared" si="20"/>
        <v/>
      </c>
      <c r="U82" s="185">
        <f>VLOOKUP(E82,Lookups!$B$6:$E$304,4)</f>
        <v>3.5000000000000003E-2</v>
      </c>
      <c r="V82" s="28">
        <f t="shared" ca="1" si="27"/>
        <v>431</v>
      </c>
    </row>
    <row r="83" spans="1:22" ht="13.5" thickBot="1" x14ac:dyDescent="0.25">
      <c r="A83" s="206"/>
      <c r="B83" s="193">
        <v>0</v>
      </c>
      <c r="C83" s="18">
        <f>C$79+B83</f>
        <v>0.23</v>
      </c>
      <c r="D83" s="35">
        <f>D$79+B83</f>
        <v>0.33</v>
      </c>
      <c r="E83" s="38">
        <v>37622</v>
      </c>
      <c r="F83" s="57">
        <f t="shared" si="23"/>
        <v>39</v>
      </c>
      <c r="G83" s="57">
        <f t="shared" si="24"/>
        <v>39</v>
      </c>
      <c r="H83" s="54">
        <v>50</v>
      </c>
      <c r="I83" s="63">
        <f ca="1">IF(AND(F83&gt;H83,F$1="No"),"",_xll.EURO(F83,H83,U83,U83,C83,V83,1,0))</f>
        <v>0.88696389974601253</v>
      </c>
      <c r="J83" s="68">
        <f ca="1">IF(AND(G83&gt;H83,F$1="no"),"",_xll.EURO(G83,H83,U83,U83,D83,V83,1,0))</f>
        <v>2.1759190366324912</v>
      </c>
      <c r="K83" s="9">
        <f ca="1">_xll.EURO(F83,H83,U83,U83,C83,V83,1,1)</f>
        <v>0.18449714080160842</v>
      </c>
      <c r="L83" s="63">
        <f ca="1">IF(AND(G83&lt;H83,F$1="no"),"",_xll.EURO(G83,H83,U83,U83,C83,V83,0,0))</f>
        <v>11.441912310981753</v>
      </c>
      <c r="M83" s="68">
        <f ca="1">IF(AND(F83&lt;H83,F$1="no"),"",_xll.EURO(F83,H83,U83,U83,D83,V83,0,0))</f>
        <v>12.730867447868235</v>
      </c>
      <c r="N83" s="95">
        <f ca="1">_xll.EURO(F83,H83,U83,U83,C83,V83,0,1)</f>
        <v>-0.77504362385618641</v>
      </c>
      <c r="O83" s="14">
        <f ca="1">_xll.EURO($F83,$H83,$U83,$U83,$C83,$V83,1,2)</f>
        <v>2.6918658131440714E-2</v>
      </c>
      <c r="P83" s="10">
        <f ca="1">_xll.EURO($F83,$H83,$U83,$U83,$C83,$V83,1,3)</f>
        <v>11.112134836540836</v>
      </c>
      <c r="Q83" s="10">
        <f ca="1">_xll.EURO($F83,$H83,$U83,$U83,$C83,$V83,1,5)/365</f>
        <v>-2.8819342288572834E-3</v>
      </c>
      <c r="R83" s="173">
        <f>VLOOKUP(E83,Lookups!$B$6:$C$304,2)</f>
        <v>37620</v>
      </c>
      <c r="S83" s="10">
        <f t="shared" ca="1" si="19"/>
        <v>1.2889551368864787</v>
      </c>
      <c r="T83" s="180" t="str">
        <f t="shared" si="20"/>
        <v/>
      </c>
      <c r="U83" s="185">
        <f>VLOOKUP(E83,Lookups!$B$6:$E$304,4)</f>
        <v>3.5000000000000003E-2</v>
      </c>
      <c r="V83" s="28">
        <f t="shared" ca="1" si="27"/>
        <v>431</v>
      </c>
    </row>
    <row r="84" spans="1:22" x14ac:dyDescent="0.2">
      <c r="A84" s="204">
        <v>2004</v>
      </c>
      <c r="B84" s="195"/>
      <c r="C84" s="32">
        <v>0.2</v>
      </c>
      <c r="D84" s="34">
        <v>0.3</v>
      </c>
      <c r="E84" s="20">
        <v>37987</v>
      </c>
      <c r="F84" s="56">
        <v>39.5</v>
      </c>
      <c r="G84" s="56">
        <v>40</v>
      </c>
      <c r="H84" s="53">
        <v>50</v>
      </c>
      <c r="I84" s="61">
        <f ca="1">IF(AND(F84&gt;H84,F$1="No"),"",_xll.EURO(F84,H84,U84,U84,C84,V84,1,0))</f>
        <v>1.4483175726814936</v>
      </c>
      <c r="J84" s="67">
        <f ca="1">IF(AND(G84&gt;H84,F$1="no"),"",_xll.EURO(G84,H84,U84,U84,D84,V84,1,0))</f>
        <v>3.5438945446262533</v>
      </c>
      <c r="K84" s="7">
        <f ca="1">_xll.EURO(F84,H84,U84,U84,C84,V84,1,1)</f>
        <v>0.23738738232128873</v>
      </c>
      <c r="L84" s="61">
        <f ca="1">IF(AND(G84&lt;H84,F$1="no"),"",_xll.EURO(G84,H84,U84,U84,C84,V84,0,0))</f>
        <v>10.78547149604956</v>
      </c>
      <c r="M84" s="67">
        <f ca="1">IF(AND(F84&lt;H84,F$1="no"),"",_xll.EURO(F84,H84,U84,U84,D84,V84,0,0))</f>
        <v>13.04325754493394</v>
      </c>
      <c r="N84" s="94">
        <f ca="1">_xll.EURO(F84,H84,U84,U84,C84,V84,0,1)</f>
        <v>-0.68413810292118915</v>
      </c>
      <c r="O84" s="16">
        <f ca="1">_xll.EURO($F84,$H84,$U84,$U84,$C84,$V84,1,2)</f>
        <v>2.5507697570437516E-2</v>
      </c>
      <c r="P84" s="8">
        <f ca="1">_xll.EURO($F84,$H84,$U84,$U84,$C84,$V84,1,3)</f>
        <v>17.346756778580705</v>
      </c>
      <c r="Q84" s="8">
        <f ca="1">_xll.EURO($F84,$H84,$U84,$U84,$C84,$V84,1,5)/365</f>
        <v>-2.0319336813971146E-3</v>
      </c>
      <c r="R84" s="172">
        <f>VLOOKUP(E84,Lookups!$B$6:$C$304,2)</f>
        <v>37985</v>
      </c>
      <c r="S84" s="8">
        <f t="shared" ca="1" si="19"/>
        <v>2.0955769719447597</v>
      </c>
      <c r="T84" s="179" t="str">
        <f t="shared" si="20"/>
        <v/>
      </c>
      <c r="U84" s="184">
        <f>VLOOKUP(E84,Lookups!$B$6:$E$304,4)</f>
        <v>3.7499999999999999E-2</v>
      </c>
      <c r="V84" s="27">
        <f t="shared" ca="1" si="27"/>
        <v>796</v>
      </c>
    </row>
    <row r="85" spans="1:22" x14ac:dyDescent="0.2">
      <c r="A85" s="205"/>
      <c r="B85" s="192">
        <v>0</v>
      </c>
      <c r="C85" s="18">
        <v>0.25</v>
      </c>
      <c r="D85" s="35">
        <f>D$84+B85</f>
        <v>0.3</v>
      </c>
      <c r="E85" s="38">
        <v>37987</v>
      </c>
      <c r="F85" s="57">
        <f t="shared" si="23"/>
        <v>39.5</v>
      </c>
      <c r="G85" s="57">
        <f t="shared" si="24"/>
        <v>39.5</v>
      </c>
      <c r="H85" s="54">
        <v>50</v>
      </c>
      <c r="I85" s="63">
        <f ca="1">IF(AND(F85&gt;H85,F$1="No"),"",_xll.EURO(F85,H85,U85,U85,C85,V85,1,0))</f>
        <v>2.3704676782033332</v>
      </c>
      <c r="J85" s="68">
        <f ca="1">IF(AND(G85&gt;H85,F$1="no"),"",_xll.EURO(G85,H85,U85,U85,D85,V85,1,0))</f>
        <v>3.367239949887928</v>
      </c>
      <c r="K85" s="9">
        <f ca="1">_xll.EURO(F85,H85,U85,U85,C85,V85,1,1)</f>
        <v>0.29936001767126341</v>
      </c>
      <c r="L85" s="63">
        <f ca="1">IF(AND(G85&lt;H85,F$1="no"),"",_xll.EURO(G85,H85,U85,U85,C85,V85,0,0))</f>
        <v>12.046485273249349</v>
      </c>
      <c r="M85" s="68">
        <f ca="1">IF(AND(F85&lt;H85,F$1="no"),"",_xll.EURO(F85,H85,U85,U85,D85,V85,0,0))</f>
        <v>13.04325754493394</v>
      </c>
      <c r="N85" s="95">
        <f ca="1">_xll.EURO(F85,H85,U85,U85,C85,V85,0,1)</f>
        <v>-0.62216546757121449</v>
      </c>
      <c r="O85" s="14">
        <f ca="1">_xll.EURO($F85,$H85,$U85,$U85,$C85,$V85,1,2)</f>
        <v>2.2747177982812165E-2</v>
      </c>
      <c r="P85" s="10">
        <f ca="1">_xll.EURO($F85,$H85,$U85,$U85,$C85,$V85,1,3)</f>
        <v>19.336798371222045</v>
      </c>
      <c r="Q85" s="10">
        <f ca="1">_xll.EURO($F85,$H85,$U85,$U85,$C85,$V85,1,5)/365</f>
        <v>-2.7950961672807088E-3</v>
      </c>
      <c r="R85" s="173">
        <f>VLOOKUP(E85,Lookups!$B$6:$C$304,2)</f>
        <v>37985</v>
      </c>
      <c r="S85" s="10">
        <f t="shared" ca="1" si="19"/>
        <v>0.99677227168459481</v>
      </c>
      <c r="T85" s="180" t="str">
        <f t="shared" si="20"/>
        <v/>
      </c>
      <c r="U85" s="185">
        <f>VLOOKUP(E85,Lookups!$B$6:$E$304,4)</f>
        <v>3.7499999999999999E-2</v>
      </c>
      <c r="V85" s="28">
        <f t="shared" ca="1" si="27"/>
        <v>796</v>
      </c>
    </row>
    <row r="86" spans="1:22" x14ac:dyDescent="0.2">
      <c r="A86" s="205"/>
      <c r="B86" s="192">
        <v>0</v>
      </c>
      <c r="C86" s="18">
        <f>C$84+B86</f>
        <v>0.2</v>
      </c>
      <c r="D86" s="35">
        <f>D$84+B86</f>
        <v>0.3</v>
      </c>
      <c r="E86" s="38">
        <v>37987</v>
      </c>
      <c r="F86" s="57">
        <f t="shared" si="23"/>
        <v>39.5</v>
      </c>
      <c r="G86" s="57">
        <f t="shared" si="24"/>
        <v>39.5</v>
      </c>
      <c r="H86" s="54">
        <v>50</v>
      </c>
      <c r="I86" s="63">
        <f ca="1">IF(AND(F86&gt;H86,F$1="No"),"",_xll.EURO(F86,H86,U86,U86,C86,V86,1,0))</f>
        <v>1.4483175726814936</v>
      </c>
      <c r="J86" s="68">
        <f ca="1">IF(AND(G86&gt;H86,F$1="no"),"",_xll.EURO(G86,H86,U86,U86,D86,V86,1,0))</f>
        <v>3.367239949887928</v>
      </c>
      <c r="K86" s="9">
        <f ca="1">_xll.EURO(F86,H86,U86,U86,C86,V86,1,1)</f>
        <v>0.23738738232128873</v>
      </c>
      <c r="L86" s="63">
        <f ca="1">IF(AND(G86&lt;H86,F$1="no"),"",_xll.EURO(G86,H86,U86,U86,C86,V86,0,0))</f>
        <v>11.124335167727516</v>
      </c>
      <c r="M86" s="68">
        <f ca="1">IF(AND(F86&lt;H86,F$1="no"),"",_xll.EURO(F86,H86,U86,U86,D86,V86,0,0))</f>
        <v>13.04325754493394</v>
      </c>
      <c r="N86" s="95">
        <f ca="1">_xll.EURO(F86,H86,U86,U86,C86,V86,0,1)</f>
        <v>-0.68413810292118915</v>
      </c>
      <c r="O86" s="14">
        <f ca="1">_xll.EURO($F86,$H86,$U86,$U86,$C86,$V86,1,2)</f>
        <v>2.5507697570437516E-2</v>
      </c>
      <c r="P86" s="10">
        <f ca="1">_xll.EURO($F86,$H86,$U86,$U86,$C86,$V86,1,3)</f>
        <v>17.346756778580705</v>
      </c>
      <c r="Q86" s="10">
        <f ca="1">_xll.EURO($F86,$H86,$U86,$U86,$C86,$V86,1,5)/365</f>
        <v>-2.0319336813971146E-3</v>
      </c>
      <c r="R86" s="173">
        <f>VLOOKUP(E86,Lookups!$B$6:$C$304,2)</f>
        <v>37985</v>
      </c>
      <c r="S86" s="10">
        <f t="shared" ca="1" si="19"/>
        <v>1.9189223772064343</v>
      </c>
      <c r="T86" s="180" t="str">
        <f t="shared" si="20"/>
        <v/>
      </c>
      <c r="U86" s="185">
        <f>VLOOKUP(E86,Lookups!$B$6:$E$304,4)</f>
        <v>3.7499999999999999E-2</v>
      </c>
      <c r="V86" s="28">
        <f t="shared" ca="1" si="27"/>
        <v>796</v>
      </c>
    </row>
    <row r="87" spans="1:22" x14ac:dyDescent="0.2">
      <c r="A87" s="205"/>
      <c r="B87" s="192">
        <v>0</v>
      </c>
      <c r="C87" s="18">
        <f>C$84+B87</f>
        <v>0.2</v>
      </c>
      <c r="D87" s="35">
        <f>D$84+B87</f>
        <v>0.3</v>
      </c>
      <c r="E87" s="38">
        <v>37987</v>
      </c>
      <c r="F87" s="57">
        <f t="shared" si="23"/>
        <v>39.5</v>
      </c>
      <c r="G87" s="57">
        <f t="shared" si="24"/>
        <v>39.5</v>
      </c>
      <c r="H87" s="54">
        <v>50</v>
      </c>
      <c r="I87" s="63">
        <f ca="1">IF(AND(F87&gt;H87,F$1="No"),"",_xll.EURO(F87,H87,U87,U87,C87,V87,1,0))</f>
        <v>1.4483175726814936</v>
      </c>
      <c r="J87" s="68">
        <f ca="1">IF(AND(G87&gt;H87,F$1="no"),"",_xll.EURO(G87,H87,U87,U87,D87,V87,1,0))</f>
        <v>3.367239949887928</v>
      </c>
      <c r="K87" s="9">
        <f ca="1">_xll.EURO(F87,H87,U87,U87,C87,V87,1,1)</f>
        <v>0.23738738232128873</v>
      </c>
      <c r="L87" s="63">
        <f ca="1">IF(AND(G87&lt;H87,F$1="no"),"",_xll.EURO(G87,H87,U87,U87,C87,V87,0,0))</f>
        <v>11.124335167727516</v>
      </c>
      <c r="M87" s="68">
        <f ca="1">IF(AND(F87&lt;H87,F$1="no"),"",_xll.EURO(F87,H87,U87,U87,D87,V87,0,0))</f>
        <v>13.04325754493394</v>
      </c>
      <c r="N87" s="95">
        <f ca="1">_xll.EURO(F87,H87,U87,U87,C87,V87,0,1)</f>
        <v>-0.68413810292118915</v>
      </c>
      <c r="O87" s="14">
        <f ca="1">_xll.EURO($F87,$H87,$U87,$U87,$C87,$V87,1,2)</f>
        <v>2.5507697570437516E-2</v>
      </c>
      <c r="P87" s="10">
        <f ca="1">_xll.EURO($F87,$H87,$U87,$U87,$C87,$V87,1,3)</f>
        <v>17.346756778580705</v>
      </c>
      <c r="Q87" s="10">
        <f ca="1">_xll.EURO($F87,$H87,$U87,$U87,$C87,$V87,1,5)/365</f>
        <v>-2.0319336813971146E-3</v>
      </c>
      <c r="R87" s="173">
        <f>VLOOKUP(E87,Lookups!$B$6:$C$304,2)</f>
        <v>37985</v>
      </c>
      <c r="S87" s="10">
        <f t="shared" ca="1" si="19"/>
        <v>1.9189223772064343</v>
      </c>
      <c r="T87" s="180" t="str">
        <f t="shared" si="20"/>
        <v/>
      </c>
      <c r="U87" s="185">
        <f>VLOOKUP(E87,Lookups!$B$6:$E$304,4)</f>
        <v>3.7499999999999999E-2</v>
      </c>
      <c r="V87" s="28">
        <f t="shared" ca="1" si="27"/>
        <v>796</v>
      </c>
    </row>
    <row r="88" spans="1:22" ht="13.5" thickBot="1" x14ac:dyDescent="0.25">
      <c r="A88" s="206"/>
      <c r="B88" s="193">
        <v>0</v>
      </c>
      <c r="C88" s="18">
        <f>C$84+B88</f>
        <v>0.2</v>
      </c>
      <c r="D88" s="35">
        <f>D$84+B88</f>
        <v>0.3</v>
      </c>
      <c r="E88" s="38">
        <v>37987</v>
      </c>
      <c r="F88" s="57">
        <f t="shared" si="23"/>
        <v>39.5</v>
      </c>
      <c r="G88" s="57">
        <f t="shared" si="24"/>
        <v>39.5</v>
      </c>
      <c r="H88" s="54">
        <v>50</v>
      </c>
      <c r="I88" s="63">
        <f ca="1">IF(AND(F88&gt;H88,F$1="No"),"",_xll.EURO(F88,H88,U88,U88,C88,V88,1,0))</f>
        <v>1.4483175726814936</v>
      </c>
      <c r="J88" s="68">
        <f ca="1">IF(AND(G88&gt;H88,F$1="no"),"",_xll.EURO(G88,H88,U88,U88,D88,V88,1,0))</f>
        <v>3.367239949887928</v>
      </c>
      <c r="K88" s="9">
        <f ca="1">_xll.EURO(F88,H88,U88,U88,C88,V88,1,1)</f>
        <v>0.23738738232128873</v>
      </c>
      <c r="L88" s="63">
        <f ca="1">IF(AND(G88&lt;H88,F$1="no"),"",_xll.EURO(G88,H88,U88,U88,C88,V88,0,0))</f>
        <v>11.124335167727516</v>
      </c>
      <c r="M88" s="68">
        <f ca="1">IF(AND(F88&lt;H88,F$1="no"),"",_xll.EURO(F88,H88,U88,U88,D88,V88,0,0))</f>
        <v>13.04325754493394</v>
      </c>
      <c r="N88" s="95">
        <f ca="1">_xll.EURO(F88,H88,U88,U88,C88,V88,0,1)</f>
        <v>-0.68413810292118915</v>
      </c>
      <c r="O88" s="14">
        <f ca="1">_xll.EURO($F88,$H88,$U88,$U88,$C88,$V88,1,2)</f>
        <v>2.5507697570437516E-2</v>
      </c>
      <c r="P88" s="10">
        <f ca="1">_xll.EURO($F88,$H88,$U88,$U88,$C88,$V88,1,3)</f>
        <v>17.346756778580705</v>
      </c>
      <c r="Q88" s="10">
        <f ca="1">_xll.EURO($F88,$H88,$U88,$U88,$C88,$V88,1,5)/365</f>
        <v>-2.0319336813971146E-3</v>
      </c>
      <c r="R88" s="173">
        <f>VLOOKUP(E88,Lookups!$B$6:$C$304,2)</f>
        <v>37985</v>
      </c>
      <c r="S88" s="10">
        <f t="shared" ca="1" si="19"/>
        <v>1.9189223772064343</v>
      </c>
      <c r="T88" s="180" t="str">
        <f t="shared" si="20"/>
        <v/>
      </c>
      <c r="U88" s="185">
        <f>VLOOKUP(E88,Lookups!$B$6:$E$304,4)</f>
        <v>3.7499999999999999E-2</v>
      </c>
      <c r="V88" s="28">
        <f t="shared" ca="1" si="27"/>
        <v>796</v>
      </c>
    </row>
    <row r="89" spans="1:22" x14ac:dyDescent="0.2">
      <c r="A89" s="204">
        <v>2005</v>
      </c>
      <c r="B89" s="195"/>
      <c r="C89" s="32">
        <v>0.2</v>
      </c>
      <c r="D89" s="34">
        <v>0.3</v>
      </c>
      <c r="E89" s="20">
        <v>38353</v>
      </c>
      <c r="F89" s="56">
        <v>39</v>
      </c>
      <c r="G89" s="56">
        <f t="shared" si="24"/>
        <v>39</v>
      </c>
      <c r="H89" s="53">
        <v>50</v>
      </c>
      <c r="I89" s="61">
        <f ca="1">IF(AND(F89&gt;H89,F$1="No"),"",_xll.EURO(F89,H89,U89,U89,C89,V89,1,0))</f>
        <v>1.9757721700891562</v>
      </c>
      <c r="J89" s="67">
        <f ca="1">IF(AND(G89&gt;H89,F$1="no"),"",_xll.EURO(G89,H89,U89,U89,D89,V89,1,0))</f>
        <v>4.2720927001897273</v>
      </c>
      <c r="K89" s="7">
        <f ca="1">_xll.EURO(F89,H89,U89,U89,C89,V89,1,1)</f>
        <v>0.26607383722257821</v>
      </c>
      <c r="L89" s="61">
        <f ca="1">IF(AND(G89&lt;H89,F$1="no"),"",_xll.EURO(G89,H89,U89,U89,C89,V89,0,0))</f>
        <v>11.661369475566044</v>
      </c>
      <c r="M89" s="67">
        <f ca="1">IF(AND(F89&lt;H89,F$1="no"),"",_xll.EURO(F89,H89,U89,U89,D89,V89,0,0))</f>
        <v>13.95769000566661</v>
      </c>
      <c r="N89" s="94">
        <f ca="1">_xll.EURO(F89,H89,U89,U89,C89,V89,0,1)</f>
        <v>-0.61443500872986601</v>
      </c>
      <c r="O89" s="16">
        <f ca="1">_xll.EURO($F89,$H89,$U89,$U89,$C89,$V89,1,2)</f>
        <v>2.2077249451226483E-2</v>
      </c>
      <c r="P89" s="8">
        <f ca="1">_xll.EURO($F89,$H89,$U89,$U89,$C89,$V89,1,3)</f>
        <v>21.365845220860553</v>
      </c>
      <c r="Q89" s="8">
        <f ca="1">_xll.EURO($F89,$H89,$U89,$U89,$C89,$V89,1,5)/365</f>
        <v>-1.6234494287746405E-3</v>
      </c>
      <c r="R89" s="172">
        <f>VLOOKUP(E89,Lookups!$B$6:$C$304,2)</f>
        <v>38351</v>
      </c>
      <c r="S89" s="8">
        <f t="shared" ca="1" si="19"/>
        <v>2.2963205301005711</v>
      </c>
      <c r="T89" s="179" t="str">
        <f t="shared" si="20"/>
        <v/>
      </c>
      <c r="U89" s="184">
        <f>VLOOKUP(E89,Lookups!$B$6:$E$304,4)</f>
        <v>0.04</v>
      </c>
      <c r="V89" s="27">
        <f t="shared" ca="1" si="27"/>
        <v>1162</v>
      </c>
    </row>
    <row r="90" spans="1:22" x14ac:dyDescent="0.2">
      <c r="A90" s="205"/>
      <c r="B90" s="192">
        <v>0</v>
      </c>
      <c r="C90" s="18">
        <f>C$89+B90</f>
        <v>0.2</v>
      </c>
      <c r="D90" s="35">
        <f>D$89+B90</f>
        <v>0.3</v>
      </c>
      <c r="E90" s="38">
        <v>38353</v>
      </c>
      <c r="F90" s="57">
        <f t="shared" si="23"/>
        <v>39</v>
      </c>
      <c r="G90" s="57">
        <f t="shared" si="24"/>
        <v>39</v>
      </c>
      <c r="H90" s="54">
        <v>50</v>
      </c>
      <c r="I90" s="63">
        <f ca="1">IF(AND(F90&gt;H90,F$1="No"),"",_xll.EURO(F90,H90,U90,U90,C90,V90,1,0))</f>
        <v>1.9757721700891562</v>
      </c>
      <c r="J90" s="68">
        <f ca="1">IF(AND(G90&gt;H90,F$1="no"),"",_xll.EURO(G90,H90,U90,U90,D90,V90,1,0))</f>
        <v>4.2720927001897273</v>
      </c>
      <c r="K90" s="9">
        <f ca="1">_xll.EURO(F90,H90,U90,U90,C90,V90,1,1)</f>
        <v>0.26607383722257821</v>
      </c>
      <c r="L90" s="63">
        <f ca="1">IF(AND(G90&lt;H90,F$1="no"),"",_xll.EURO(G90,H90,U90,U90,C90,V90,0,0))</f>
        <v>11.661369475566044</v>
      </c>
      <c r="M90" s="68">
        <f ca="1">IF(AND(F90&lt;H90,F$1="no"),"",_xll.EURO(F90,H90,U90,U90,D90,V90,0,0))</f>
        <v>13.95769000566661</v>
      </c>
      <c r="N90" s="95">
        <f ca="1">_xll.EURO(F90,H90,U90,U90,C90,V90,0,1)</f>
        <v>-0.61443500872986601</v>
      </c>
      <c r="O90" s="14">
        <f ca="1">_xll.EURO($F90,$H90,$U90,$U90,$C90,$V90,1,2)</f>
        <v>2.2077249451226483E-2</v>
      </c>
      <c r="P90" s="10">
        <f ca="1">_xll.EURO($F90,$H90,$U90,$U90,$C90,$V90,1,3)</f>
        <v>21.365845220860553</v>
      </c>
      <c r="Q90" s="10">
        <f ca="1">_xll.EURO($F90,$H90,$U90,$U90,$C90,$V90,1,5)/365</f>
        <v>-1.6234494287746405E-3</v>
      </c>
      <c r="R90" s="173">
        <f>VLOOKUP(E90,Lookups!$B$6:$C$304,2)</f>
        <v>38351</v>
      </c>
      <c r="S90" s="10">
        <f t="shared" ca="1" si="19"/>
        <v>2.2963205301005711</v>
      </c>
      <c r="T90" s="180" t="str">
        <f t="shared" si="20"/>
        <v/>
      </c>
      <c r="U90" s="185">
        <f>VLOOKUP(E90,Lookups!$B$6:$E$304,4)</f>
        <v>0.04</v>
      </c>
      <c r="V90" s="28">
        <f t="shared" ca="1" si="27"/>
        <v>1162</v>
      </c>
    </row>
    <row r="91" spans="1:22" x14ac:dyDescent="0.2">
      <c r="A91" s="205"/>
      <c r="B91" s="192">
        <v>0</v>
      </c>
      <c r="C91" s="18">
        <f>C$89+B91</f>
        <v>0.2</v>
      </c>
      <c r="D91" s="35">
        <f>D$89+B91</f>
        <v>0.3</v>
      </c>
      <c r="E91" s="38">
        <v>38353</v>
      </c>
      <c r="F91" s="57">
        <f t="shared" si="23"/>
        <v>39</v>
      </c>
      <c r="G91" s="57">
        <f t="shared" si="24"/>
        <v>39</v>
      </c>
      <c r="H91" s="54">
        <v>50</v>
      </c>
      <c r="I91" s="63">
        <f ca="1">IF(AND(F91&gt;H91,F$1="No"),"",_xll.EURO(F91,H91,U91,U91,C91,V91,1,0))</f>
        <v>1.9757721700891562</v>
      </c>
      <c r="J91" s="68">
        <f ca="1">IF(AND(G91&gt;H91,F$1="no"),"",_xll.EURO(G91,H91,U91,U91,D91,V91,1,0))</f>
        <v>4.2720927001897273</v>
      </c>
      <c r="K91" s="9">
        <f ca="1">_xll.EURO(F91,H91,U91,U91,C91,V91,1,1)</f>
        <v>0.26607383722257821</v>
      </c>
      <c r="L91" s="63">
        <f ca="1">IF(AND(G91&lt;H91,F$1="no"),"",_xll.EURO(G91,H91,U91,U91,C91,V91,0,0))</f>
        <v>11.661369475566044</v>
      </c>
      <c r="M91" s="68">
        <f ca="1">IF(AND(F91&lt;H91,F$1="no"),"",_xll.EURO(F91,H91,U91,U91,D91,V91,0,0))</f>
        <v>13.95769000566661</v>
      </c>
      <c r="N91" s="95">
        <f ca="1">_xll.EURO(F91,H91,U91,U91,C91,V91,0,1)</f>
        <v>-0.61443500872986601</v>
      </c>
      <c r="O91" s="14">
        <f ca="1">_xll.EURO($F91,$H91,$U91,$U91,$C91,$V91,1,2)</f>
        <v>2.2077249451226483E-2</v>
      </c>
      <c r="P91" s="10">
        <f ca="1">_xll.EURO($F91,$H91,$U91,$U91,$C91,$V91,1,3)</f>
        <v>21.365845220860553</v>
      </c>
      <c r="Q91" s="10">
        <f ca="1">_xll.EURO($F91,$H91,$U91,$U91,$C91,$V91,1,5)/365</f>
        <v>-1.6234494287746405E-3</v>
      </c>
      <c r="R91" s="173">
        <f>VLOOKUP(E91,Lookups!$B$6:$C$304,2)</f>
        <v>38351</v>
      </c>
      <c r="S91" s="10">
        <f t="shared" ca="1" si="19"/>
        <v>2.2963205301005711</v>
      </c>
      <c r="T91" s="180" t="str">
        <f t="shared" si="20"/>
        <v/>
      </c>
      <c r="U91" s="185">
        <f>VLOOKUP(E91,Lookups!$B$6:$E$304,4)</f>
        <v>0.04</v>
      </c>
      <c r="V91" s="28">
        <f t="shared" ca="1" si="27"/>
        <v>1162</v>
      </c>
    </row>
    <row r="92" spans="1:22" x14ac:dyDescent="0.2">
      <c r="A92" s="205"/>
      <c r="B92" s="192">
        <v>0</v>
      </c>
      <c r="C92" s="18">
        <f>C$89+B92</f>
        <v>0.2</v>
      </c>
      <c r="D92" s="35">
        <f>D$89+B92</f>
        <v>0.3</v>
      </c>
      <c r="E92" s="38">
        <v>38353</v>
      </c>
      <c r="F92" s="57">
        <f t="shared" si="23"/>
        <v>39</v>
      </c>
      <c r="G92" s="57">
        <f t="shared" si="24"/>
        <v>39</v>
      </c>
      <c r="H92" s="54">
        <v>50</v>
      </c>
      <c r="I92" s="63">
        <f ca="1">IF(AND(F92&gt;H92,F$1="No"),"",_xll.EURO(F92,H92,U92,U92,C92,V92,1,0))</f>
        <v>1.9757721700891562</v>
      </c>
      <c r="J92" s="68">
        <f ca="1">IF(AND(G92&gt;H92,F$1="no"),"",_xll.EURO(G92,H92,U92,U92,D92,V92,1,0))</f>
        <v>4.2720927001897273</v>
      </c>
      <c r="K92" s="9">
        <f ca="1">_xll.EURO(F92,H92,U92,U92,C92,V92,1,1)</f>
        <v>0.26607383722257821</v>
      </c>
      <c r="L92" s="63">
        <f ca="1">IF(AND(G92&lt;H92,F$1="no"),"",_xll.EURO(G92,H92,U92,U92,C92,V92,0,0))</f>
        <v>11.661369475566044</v>
      </c>
      <c r="M92" s="68">
        <f ca="1">IF(AND(F92&lt;H92,F$1="no"),"",_xll.EURO(F92,H92,U92,U92,D92,V92,0,0))</f>
        <v>13.95769000566661</v>
      </c>
      <c r="N92" s="95">
        <f ca="1">_xll.EURO(F92,H92,U92,U92,C92,V92,0,1)</f>
        <v>-0.61443500872986601</v>
      </c>
      <c r="O92" s="14">
        <f ca="1">_xll.EURO($F92,$H92,$U92,$U92,$C92,$V92,1,2)</f>
        <v>2.2077249451226483E-2</v>
      </c>
      <c r="P92" s="10">
        <f ca="1">_xll.EURO($F92,$H92,$U92,$U92,$C92,$V92,1,3)</f>
        <v>21.365845220860553</v>
      </c>
      <c r="Q92" s="10">
        <f ca="1">_xll.EURO($F92,$H92,$U92,$U92,$C92,$V92,1,5)/365</f>
        <v>-1.6234494287746405E-3</v>
      </c>
      <c r="R92" s="173">
        <f>VLOOKUP(E92,Lookups!$B$6:$C$304,2)</f>
        <v>38351</v>
      </c>
      <c r="S92" s="10">
        <f t="shared" ca="1" si="19"/>
        <v>2.2963205301005711</v>
      </c>
      <c r="T92" s="180" t="str">
        <f t="shared" si="20"/>
        <v/>
      </c>
      <c r="U92" s="185">
        <f>VLOOKUP(E92,Lookups!$B$6:$E$304,4)</f>
        <v>0.04</v>
      </c>
      <c r="V92" s="28">
        <f t="shared" ca="1" si="27"/>
        <v>1162</v>
      </c>
    </row>
    <row r="93" spans="1:22" ht="13.5" thickBot="1" x14ac:dyDescent="0.25">
      <c r="A93" s="206"/>
      <c r="B93" s="193">
        <v>0</v>
      </c>
      <c r="C93" s="18">
        <f>C92</f>
        <v>0.2</v>
      </c>
      <c r="D93" s="35">
        <f>D92</f>
        <v>0.3</v>
      </c>
      <c r="E93" s="38">
        <v>38353</v>
      </c>
      <c r="F93" s="57">
        <f t="shared" si="23"/>
        <v>39</v>
      </c>
      <c r="G93" s="57">
        <f t="shared" si="24"/>
        <v>39</v>
      </c>
      <c r="H93" s="54">
        <v>50</v>
      </c>
      <c r="I93" s="63">
        <f ca="1">IF(AND(F93&gt;H93,F$1="No"),"",_xll.EURO(F93,H93,U93,U93,C93,V93,1,0))</f>
        <v>1.9757721700891562</v>
      </c>
      <c r="J93" s="68">
        <f ca="1">IF(AND(G93&gt;H93,F$1="no"),"",_xll.EURO(G93,H93,U93,U93,D93,V93,1,0))</f>
        <v>4.2720927001897273</v>
      </c>
      <c r="K93" s="9">
        <f ca="1">_xll.EURO(F93,H93,U93,U93,C93,V93,1,1)</f>
        <v>0.26607383722257821</v>
      </c>
      <c r="L93" s="63">
        <f ca="1">IF(AND(G93&lt;H93,F$1="no"),"",_xll.EURO(G93,H93,U93,U93,C93,V93,0,0))</f>
        <v>11.661369475566044</v>
      </c>
      <c r="M93" s="68">
        <f ca="1">IF(AND(F93&lt;H93,F$1="no"),"",_xll.EURO(F93,H93,U93,U93,D93,V93,0,0))</f>
        <v>13.95769000566661</v>
      </c>
      <c r="N93" s="95">
        <f ca="1">_xll.EURO(F93,H93,U93,U93,C93,V93,0,1)</f>
        <v>-0.61443500872986601</v>
      </c>
      <c r="O93" s="14">
        <f ca="1">_xll.EURO($F93,$H93,$U93,$U93,$C93,$V93,1,2)</f>
        <v>2.2077249451226483E-2</v>
      </c>
      <c r="P93" s="10">
        <f ca="1">_xll.EURO($F93,$H93,$U93,$U93,$C93,$V93,1,3)</f>
        <v>21.365845220860553</v>
      </c>
      <c r="Q93" s="10">
        <f ca="1">_xll.EURO($F93,$H93,$U93,$U93,$C93,$V93,1,5)/365</f>
        <v>-1.6234494287746405E-3</v>
      </c>
      <c r="R93" s="173">
        <f>VLOOKUP(E93,Lookups!$B$6:$C$304,2)</f>
        <v>38351</v>
      </c>
      <c r="S93" s="10">
        <f t="shared" ca="1" si="19"/>
        <v>2.2963205301005711</v>
      </c>
      <c r="T93" s="180" t="str">
        <f t="shared" si="20"/>
        <v/>
      </c>
      <c r="U93" s="185">
        <f>VLOOKUP(E93,Lookups!$B$6:$E$304,4)</f>
        <v>0.04</v>
      </c>
      <c r="V93" s="28">
        <f t="shared" ca="1" si="27"/>
        <v>1162</v>
      </c>
    </row>
    <row r="94" spans="1:22" x14ac:dyDescent="0.2">
      <c r="A94" s="204">
        <v>2006</v>
      </c>
      <c r="B94" s="195"/>
      <c r="C94" s="32">
        <v>0.2</v>
      </c>
      <c r="D94" s="34">
        <v>0.3</v>
      </c>
      <c r="E94" s="20">
        <v>38718</v>
      </c>
      <c r="F94" s="56">
        <f t="shared" si="23"/>
        <v>39</v>
      </c>
      <c r="G94" s="56">
        <f t="shared" si="24"/>
        <v>39</v>
      </c>
      <c r="H94" s="53">
        <v>50</v>
      </c>
      <c r="I94" s="61">
        <f ca="1">IF(AND(F94&gt;H94,F$1="No"),"",_xll.EURO(F94,H94,U94,U94,C94,V94,1,0))</f>
        <v>2.4905118547590597</v>
      </c>
      <c r="J94" s="67">
        <f ca="1">IF(AND(G94&gt;H94,F$1="no"),"",_xll.EURO(G94,H94,U94,U94,D94,V94,1,0))</f>
        <v>5.0708278644627054</v>
      </c>
      <c r="K94" s="7">
        <f ca="1">_xll.EURO(F94,H94,U94,U94,C94,V94,1,1)</f>
        <v>0.28752514037360666</v>
      </c>
      <c r="L94" s="61">
        <f ca="1">IF(AND(G94&lt;H94,F$1="no"),"",_xll.EURO(G94,H94,U94,U94,C94,V94,0,0))</f>
        <v>11.699828047529984</v>
      </c>
      <c r="M94" s="67">
        <f ca="1">IF(AND(F94&lt;H94,F$1="no"),"",_xll.EURO(F94,H94,U94,U94,D94,V94,0,0))</f>
        <v>14.280144057233631</v>
      </c>
      <c r="N94" s="94">
        <f ca="1">_xll.EURO(F94,H94,U94,U94,C94,V94,0,1)</f>
        <v>-0.54968542260556774</v>
      </c>
      <c r="O94" s="16">
        <f ca="1">_xll.EURO($F94,$H94,$U94,$U94,$C94,$V94,1,2)</f>
        <v>1.9308083383778846E-2</v>
      </c>
      <c r="P94" s="8">
        <f ca="1">_xll.EURO($F94,$H94,$U94,$U94,$C94,$V94,1,3)</f>
        <v>24.555409883867537</v>
      </c>
      <c r="Q94" s="8">
        <f ca="1">_xll.EURO($F94,$H94,$U94,$U94,$C94,$V94,1,5)/365</f>
        <v>-1.3191921718008013E-3</v>
      </c>
      <c r="R94" s="172">
        <f>VLOOKUP(E94,Lookups!$B$6:$C$304,2)</f>
        <v>38716</v>
      </c>
      <c r="S94" s="8">
        <f t="shared" ca="1" si="19"/>
        <v>2.5803160097036457</v>
      </c>
      <c r="T94" s="179" t="str">
        <f t="shared" si="20"/>
        <v/>
      </c>
      <c r="U94" s="184">
        <f>VLOOKUP(E94,Lookups!$B$6:$E$304,4)</f>
        <v>4.2500000000000003E-2</v>
      </c>
      <c r="V94" s="27">
        <f t="shared" ca="1" si="27"/>
        <v>1527</v>
      </c>
    </row>
    <row r="95" spans="1:22" x14ac:dyDescent="0.2">
      <c r="A95" s="205"/>
      <c r="B95" s="192">
        <v>0</v>
      </c>
      <c r="C95" s="18">
        <f>C$94+B95</f>
        <v>0.2</v>
      </c>
      <c r="D95" s="35">
        <f>D$94+B95</f>
        <v>0.3</v>
      </c>
      <c r="E95" s="38">
        <v>38718</v>
      </c>
      <c r="F95" s="57">
        <f t="shared" si="23"/>
        <v>39</v>
      </c>
      <c r="G95" s="57">
        <f t="shared" si="24"/>
        <v>39</v>
      </c>
      <c r="H95" s="54">
        <v>50</v>
      </c>
      <c r="I95" s="63">
        <f ca="1">IF(AND(F95&gt;H95,F$1="No"),"",_xll.EURO(F95,H95,U95,U95,C95,V95,1,0))</f>
        <v>2.4905118547590597</v>
      </c>
      <c r="J95" s="68">
        <f ca="1">IF(AND(G95&gt;H95,F$1="no"),"",_xll.EURO(G95,H95,U95,U95,D95,V95,1,0))</f>
        <v>5.0708278644627054</v>
      </c>
      <c r="K95" s="9">
        <f ca="1">_xll.EURO(F95,H95,U95,U95,C95,V95,1,1)</f>
        <v>0.28752514037360666</v>
      </c>
      <c r="L95" s="63">
        <f ca="1">IF(AND(G95&lt;H95,F$1="no"),"",_xll.EURO(G95,H95,U95,U95,C95,V95,0,0))</f>
        <v>11.699828047529984</v>
      </c>
      <c r="M95" s="68">
        <f ca="1">IF(AND(F95&lt;H95,F$1="no"),"",_xll.EURO(F95,H95,U95,U95,D95,V95,0,0))</f>
        <v>14.280144057233631</v>
      </c>
      <c r="N95" s="95">
        <f ca="1">_xll.EURO(F95,H95,U95,U95,C95,V95,0,1)</f>
        <v>-0.54968542260556774</v>
      </c>
      <c r="O95" s="14">
        <f ca="1">_xll.EURO($F95,$H95,$U95,$U95,$C95,$V95,1,2)</f>
        <v>1.9308083383778846E-2</v>
      </c>
      <c r="P95" s="10">
        <f ca="1">_xll.EURO($F95,$H95,$U95,$U95,$C95,$V95,1,3)</f>
        <v>24.555409883867537</v>
      </c>
      <c r="Q95" s="10">
        <f ca="1">_xll.EURO($F95,$H95,$U95,$U95,$C95,$V95,1,5)/365</f>
        <v>-1.3191921718008013E-3</v>
      </c>
      <c r="R95" s="173">
        <f>VLOOKUP(E95,Lookups!$B$6:$C$304,2)</f>
        <v>38716</v>
      </c>
      <c r="S95" s="10">
        <f t="shared" ca="1" si="19"/>
        <v>2.5803160097036457</v>
      </c>
      <c r="T95" s="180" t="str">
        <f t="shared" si="20"/>
        <v/>
      </c>
      <c r="U95" s="185">
        <f>VLOOKUP(E95,Lookups!$B$6:$E$304,4)</f>
        <v>4.2500000000000003E-2</v>
      </c>
      <c r="V95" s="28">
        <f t="shared" ca="1" si="27"/>
        <v>1527</v>
      </c>
    </row>
    <row r="96" spans="1:22" x14ac:dyDescent="0.2">
      <c r="A96" s="205"/>
      <c r="B96" s="192">
        <v>0</v>
      </c>
      <c r="C96" s="18">
        <f>C$94+B96</f>
        <v>0.2</v>
      </c>
      <c r="D96" s="35">
        <f>D$94+B96</f>
        <v>0.3</v>
      </c>
      <c r="E96" s="38">
        <v>38718</v>
      </c>
      <c r="F96" s="57">
        <f t="shared" si="23"/>
        <v>39</v>
      </c>
      <c r="G96" s="57">
        <f t="shared" si="24"/>
        <v>39</v>
      </c>
      <c r="H96" s="54">
        <v>50</v>
      </c>
      <c r="I96" s="63">
        <f ca="1">IF(AND(F96&gt;H96,F$1="No"),"",_xll.EURO(F96,H96,U96,U96,C96,V96,1,0))</f>
        <v>2.4905118547590597</v>
      </c>
      <c r="J96" s="68">
        <f ca="1">IF(AND(G96&gt;H96,F$1="no"),"",_xll.EURO(G96,H96,U96,U96,D96,V96,1,0))</f>
        <v>5.0708278644627054</v>
      </c>
      <c r="K96" s="9">
        <f ca="1">_xll.EURO(F96,H96,U96,U96,C96,V96,1,1)</f>
        <v>0.28752514037360666</v>
      </c>
      <c r="L96" s="63">
        <f ca="1">IF(AND(G96&lt;H96,F$1="no"),"",_xll.EURO(G96,H96,U96,U96,C96,V96,0,0))</f>
        <v>11.699828047529984</v>
      </c>
      <c r="M96" s="68">
        <f ca="1">IF(AND(F96&lt;H96,F$1="no"),"",_xll.EURO(F96,H96,U96,U96,D96,V96,0,0))</f>
        <v>14.280144057233631</v>
      </c>
      <c r="N96" s="95">
        <f ca="1">_xll.EURO(F96,H96,U96,U96,C96,V96,0,1)</f>
        <v>-0.54968542260556774</v>
      </c>
      <c r="O96" s="14">
        <f ca="1">_xll.EURO($F96,$H96,$U96,$U96,$C96,$V96,1,2)</f>
        <v>1.9308083383778846E-2</v>
      </c>
      <c r="P96" s="10">
        <f ca="1">_xll.EURO($F96,$H96,$U96,$U96,$C96,$V96,1,3)</f>
        <v>24.555409883867537</v>
      </c>
      <c r="Q96" s="10">
        <f ca="1">_xll.EURO($F96,$H96,$U96,$U96,$C96,$V96,1,5)/365</f>
        <v>-1.3191921718008013E-3</v>
      </c>
      <c r="R96" s="173">
        <f>VLOOKUP(E96,Lookups!$B$6:$C$304,2)</f>
        <v>38716</v>
      </c>
      <c r="S96" s="10">
        <f t="shared" ca="1" si="19"/>
        <v>2.5803160097036457</v>
      </c>
      <c r="T96" s="180" t="str">
        <f t="shared" si="20"/>
        <v/>
      </c>
      <c r="U96" s="185">
        <f>VLOOKUP(E96,Lookups!$B$6:$E$304,4)</f>
        <v>4.2500000000000003E-2</v>
      </c>
      <c r="V96" s="28">
        <f t="shared" ca="1" si="27"/>
        <v>1527</v>
      </c>
    </row>
    <row r="97" spans="1:22" x14ac:dyDescent="0.2">
      <c r="A97" s="205"/>
      <c r="B97" s="192">
        <v>0</v>
      </c>
      <c r="C97" s="18">
        <f>C$94+B97</f>
        <v>0.2</v>
      </c>
      <c r="D97" s="35">
        <f>D$94+B97</f>
        <v>0.3</v>
      </c>
      <c r="E97" s="38">
        <v>38718</v>
      </c>
      <c r="F97" s="57">
        <f t="shared" si="23"/>
        <v>39</v>
      </c>
      <c r="G97" s="57">
        <f t="shared" si="24"/>
        <v>39</v>
      </c>
      <c r="H97" s="54">
        <v>50</v>
      </c>
      <c r="I97" s="63">
        <f ca="1">IF(AND(F97&gt;H97,F$1="No"),"",_xll.EURO(F97,H97,U97,U97,C97,V97,1,0))</f>
        <v>2.4905118547590597</v>
      </c>
      <c r="J97" s="68">
        <f ca="1">IF(AND(G97&gt;H97,F$1="no"),"",_xll.EURO(G97,H97,U97,U97,D97,V97,1,0))</f>
        <v>5.0708278644627054</v>
      </c>
      <c r="K97" s="9">
        <f ca="1">_xll.EURO(F97,H97,U97,U97,C97,V97,1,1)</f>
        <v>0.28752514037360666</v>
      </c>
      <c r="L97" s="63">
        <f ca="1">IF(AND(G97&lt;H97,F$1="no"),"",_xll.EURO(G97,H97,U97,U97,C97,V97,0,0))</f>
        <v>11.699828047529984</v>
      </c>
      <c r="M97" s="68">
        <f ca="1">IF(AND(F97&lt;H97,F$1="no"),"",_xll.EURO(F97,H97,U97,U97,D97,V97,0,0))</f>
        <v>14.280144057233631</v>
      </c>
      <c r="N97" s="95">
        <f ca="1">_xll.EURO(F97,H97,U97,U97,C97,V97,0,1)</f>
        <v>-0.54968542260556774</v>
      </c>
      <c r="O97" s="14">
        <f ca="1">_xll.EURO($F97,$H97,$U97,$U97,$C97,$V97,1,2)</f>
        <v>1.9308083383778846E-2</v>
      </c>
      <c r="P97" s="10">
        <f ca="1">_xll.EURO($F97,$H97,$U97,$U97,$C97,$V97,1,3)</f>
        <v>24.555409883867537</v>
      </c>
      <c r="Q97" s="10">
        <f ca="1">_xll.EURO($F97,$H97,$U97,$U97,$C97,$V97,1,5)/365</f>
        <v>-1.3191921718008013E-3</v>
      </c>
      <c r="R97" s="173">
        <f>VLOOKUP(E97,Lookups!$B$6:$C$304,2)</f>
        <v>38716</v>
      </c>
      <c r="S97" s="10">
        <f t="shared" ca="1" si="19"/>
        <v>2.5803160097036457</v>
      </c>
      <c r="T97" s="180" t="str">
        <f t="shared" si="20"/>
        <v/>
      </c>
      <c r="U97" s="185">
        <f>VLOOKUP(E97,Lookups!$B$6:$E$304,4)</f>
        <v>4.2500000000000003E-2</v>
      </c>
      <c r="V97" s="28">
        <f t="shared" ca="1" si="27"/>
        <v>1527</v>
      </c>
    </row>
    <row r="98" spans="1:22" ht="13.5" thickBot="1" x14ac:dyDescent="0.25">
      <c r="A98" s="206"/>
      <c r="B98" s="193">
        <v>0</v>
      </c>
      <c r="C98" s="31">
        <f>C$94+B98</f>
        <v>0.2</v>
      </c>
      <c r="D98" s="36">
        <f>D$94+B98</f>
        <v>0.3</v>
      </c>
      <c r="E98" s="21">
        <v>38718</v>
      </c>
      <c r="F98" s="58">
        <f t="shared" si="23"/>
        <v>39</v>
      </c>
      <c r="G98" s="58">
        <f t="shared" si="24"/>
        <v>39</v>
      </c>
      <c r="H98" s="55">
        <v>50</v>
      </c>
      <c r="I98" s="65">
        <f ca="1">IF(AND(F98&gt;H98,F$1="No"),"",_xll.EURO(F98,H98,U98,U98,C98,V98,1,0))</f>
        <v>2.4905118547590597</v>
      </c>
      <c r="J98" s="69">
        <f ca="1">IF(AND(G98&gt;H98,F$1="no"),"",_xll.EURO(G98,H98,U98,U98,D98,V98,1,0))</f>
        <v>5.0708278644627054</v>
      </c>
      <c r="K98" s="11">
        <f ca="1">_xll.EURO(F98,H98,U98,U98,C98,V98,1,1)</f>
        <v>0.28752514037360666</v>
      </c>
      <c r="L98" s="65">
        <f ca="1">IF(AND(G98&lt;H98,F$1="no"),"",_xll.EURO(G98,H98,U98,U98,C98,V98,0,0))</f>
        <v>11.699828047529984</v>
      </c>
      <c r="M98" s="69">
        <f ca="1">IF(AND(F98&lt;H98,F$1="no"),"",_xll.EURO(F98,H98,U98,U98,D98,V98,0,0))</f>
        <v>14.280144057233631</v>
      </c>
      <c r="N98" s="96">
        <f ca="1">_xll.EURO(F98,H98,U98,U98,C98,V98,0,1)</f>
        <v>-0.54968542260556774</v>
      </c>
      <c r="O98" s="17">
        <f ca="1">_xll.EURO($F98,$H98,$U98,$U98,$C98,$V98,1,2)</f>
        <v>1.9308083383778846E-2</v>
      </c>
      <c r="P98" s="12">
        <f ca="1">_xll.EURO($F98,$H98,$U98,$U98,$C98,$V98,1,3)</f>
        <v>24.555409883867537</v>
      </c>
      <c r="Q98" s="12">
        <f ca="1">_xll.EURO($F98,$H98,$U98,$U98,$C98,$V98,1,5)/365</f>
        <v>-1.3191921718008013E-3</v>
      </c>
      <c r="R98" s="174">
        <f>VLOOKUP(E98,Lookups!$B$6:$C$304,2)</f>
        <v>38716</v>
      </c>
      <c r="S98" s="12">
        <f t="shared" ca="1" si="19"/>
        <v>2.5803160097036457</v>
      </c>
      <c r="T98" s="181" t="str">
        <f t="shared" si="20"/>
        <v/>
      </c>
      <c r="U98" s="186">
        <f>VLOOKUP(E98,Lookups!$B$6:$E$304,4)</f>
        <v>4.2500000000000003E-2</v>
      </c>
      <c r="V98" s="30">
        <f t="shared" ca="1" si="27"/>
        <v>1527</v>
      </c>
    </row>
  </sheetData>
  <mergeCells count="17">
    <mergeCell ref="I1:M1"/>
    <mergeCell ref="A74:A78"/>
    <mergeCell ref="A79:A83"/>
    <mergeCell ref="A84:A88"/>
    <mergeCell ref="A29:A36"/>
    <mergeCell ref="A37:A44"/>
    <mergeCell ref="A4:A8"/>
    <mergeCell ref="A9:A18"/>
    <mergeCell ref="A19:A23"/>
    <mergeCell ref="A24:A28"/>
    <mergeCell ref="A45:A49"/>
    <mergeCell ref="A50:A54"/>
    <mergeCell ref="A89:A93"/>
    <mergeCell ref="A94:A98"/>
    <mergeCell ref="A55:A60"/>
    <mergeCell ref="A61:A65"/>
    <mergeCell ref="A66:A73"/>
  </mergeCells>
  <phoneticPr fontId="0" type="noConversion"/>
  <pageMargins left="0.5" right="0.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73"/>
  <sheetViews>
    <sheetView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3" sqref="H33"/>
    </sheetView>
  </sheetViews>
  <sheetFormatPr defaultRowHeight="12.75" x14ac:dyDescent="0.2"/>
  <cols>
    <col min="1" max="1" width="4.7109375" style="70" customWidth="1"/>
    <col min="2" max="2" width="6.42578125" style="70" bestFit="1" customWidth="1"/>
    <col min="3" max="3" width="10.7109375" bestFit="1" customWidth="1"/>
    <col min="4" max="4" width="10.7109375" customWidth="1"/>
    <col min="5" max="5" width="10.42578125" customWidth="1"/>
    <col min="6" max="6" width="9.28515625" style="52" bestFit="1" customWidth="1"/>
    <col min="7" max="7" width="9.28515625" style="52" customWidth="1"/>
    <col min="8" max="8" width="10.85546875" style="51" bestFit="1" customWidth="1"/>
    <col min="9" max="10" width="7.85546875" bestFit="1" customWidth="1"/>
    <col min="11" max="11" width="7.7109375" bestFit="1" customWidth="1"/>
    <col min="12" max="13" width="8.42578125" bestFit="1" customWidth="1"/>
    <col min="14" max="14" width="7.5703125" bestFit="1" customWidth="1"/>
    <col min="15" max="15" width="8.140625" customWidth="1"/>
    <col min="16" max="16" width="8" bestFit="1" customWidth="1"/>
    <col min="17" max="17" width="7" bestFit="1" customWidth="1"/>
    <col min="18" max="18" width="10.28515625" bestFit="1" customWidth="1"/>
    <col min="19" max="19" width="8.5703125" style="70" bestFit="1" customWidth="1"/>
    <col min="20" max="20" width="8.5703125" style="177" bestFit="1" customWidth="1"/>
    <col min="21" max="21" width="6.42578125" customWidth="1"/>
    <col min="22" max="22" width="5.140625" customWidth="1"/>
    <col min="26" max="26" width="10.85546875" bestFit="1" customWidth="1"/>
  </cols>
  <sheetData>
    <row r="1" spans="1:27" ht="21" thickBot="1" x14ac:dyDescent="0.35">
      <c r="C1" s="78" t="s">
        <v>24</v>
      </c>
      <c r="D1" s="70"/>
      <c r="E1" s="70"/>
      <c r="F1" s="80" t="s">
        <v>45</v>
      </c>
      <c r="G1" s="80"/>
      <c r="H1" s="72"/>
      <c r="I1" s="210" t="s">
        <v>54</v>
      </c>
      <c r="J1" s="211"/>
      <c r="K1" s="211"/>
      <c r="L1" s="211"/>
      <c r="M1" s="212"/>
      <c r="N1" s="70"/>
      <c r="O1" s="70"/>
      <c r="P1" s="70"/>
      <c r="Q1" s="70"/>
      <c r="R1" s="70"/>
      <c r="U1" s="70"/>
      <c r="V1" s="70"/>
    </row>
    <row r="2" spans="1:27" x14ac:dyDescent="0.2">
      <c r="B2" s="74" t="s">
        <v>10</v>
      </c>
      <c r="C2" s="169">
        <f ca="1">Lookups!K2</f>
        <v>37189</v>
      </c>
      <c r="D2" s="170"/>
      <c r="E2" s="75"/>
      <c r="F2" s="76" t="s">
        <v>18</v>
      </c>
      <c r="G2" s="76" t="s">
        <v>19</v>
      </c>
      <c r="H2" s="171"/>
      <c r="I2" s="73" t="s">
        <v>18</v>
      </c>
      <c r="J2" s="73" t="s">
        <v>19</v>
      </c>
      <c r="K2" s="74" t="s">
        <v>18</v>
      </c>
      <c r="L2" s="73" t="s">
        <v>18</v>
      </c>
      <c r="M2" s="73" t="s">
        <v>19</v>
      </c>
      <c r="N2" s="73" t="s">
        <v>18</v>
      </c>
      <c r="O2" s="73" t="s">
        <v>44</v>
      </c>
      <c r="P2" s="73" t="s">
        <v>44</v>
      </c>
      <c r="Q2" s="73" t="s">
        <v>44</v>
      </c>
      <c r="R2" s="75"/>
      <c r="S2" s="74" t="s">
        <v>20</v>
      </c>
      <c r="T2" s="178" t="s">
        <v>20</v>
      </c>
      <c r="U2" s="75"/>
      <c r="V2" s="73" t="s">
        <v>23</v>
      </c>
    </row>
    <row r="3" spans="1:27" ht="13.5" thickBot="1" x14ac:dyDescent="0.25">
      <c r="B3" s="74" t="s">
        <v>46</v>
      </c>
      <c r="C3" s="74" t="s">
        <v>16</v>
      </c>
      <c r="D3" s="74" t="s">
        <v>17</v>
      </c>
      <c r="E3" s="74" t="s">
        <v>0</v>
      </c>
      <c r="F3" s="76" t="s">
        <v>6</v>
      </c>
      <c r="G3" s="76" t="s">
        <v>6</v>
      </c>
      <c r="H3" s="77" t="s">
        <v>5</v>
      </c>
      <c r="I3" s="74" t="s">
        <v>8</v>
      </c>
      <c r="J3" s="74" t="s">
        <v>8</v>
      </c>
      <c r="K3" s="74" t="s">
        <v>11</v>
      </c>
      <c r="L3" s="74" t="s">
        <v>9</v>
      </c>
      <c r="M3" s="74" t="s">
        <v>9</v>
      </c>
      <c r="N3" s="74" t="s">
        <v>12</v>
      </c>
      <c r="O3" s="74" t="s">
        <v>7</v>
      </c>
      <c r="P3" s="74" t="s">
        <v>15</v>
      </c>
      <c r="Q3" s="74" t="s">
        <v>43</v>
      </c>
      <c r="R3" s="79" t="s">
        <v>14</v>
      </c>
      <c r="S3" s="74" t="s">
        <v>21</v>
      </c>
      <c r="T3" s="178" t="s">
        <v>22</v>
      </c>
      <c r="U3" s="74" t="s">
        <v>13</v>
      </c>
      <c r="V3" s="74" t="s">
        <v>14</v>
      </c>
      <c r="X3" s="74" t="s">
        <v>56</v>
      </c>
      <c r="Y3" s="74" t="s">
        <v>56</v>
      </c>
      <c r="Z3" s="74" t="s">
        <v>59</v>
      </c>
      <c r="AA3" s="74" t="s">
        <v>59</v>
      </c>
    </row>
    <row r="4" spans="1:27" x14ac:dyDescent="0.2">
      <c r="A4" s="214" t="s">
        <v>25</v>
      </c>
      <c r="B4" s="191"/>
      <c r="C4" s="32">
        <v>2</v>
      </c>
      <c r="D4" s="34">
        <v>2.85</v>
      </c>
      <c r="E4" s="20">
        <v>37043</v>
      </c>
      <c r="F4" s="56">
        <f>'Monthly Option Markets'!F4</f>
        <v>27.5</v>
      </c>
      <c r="G4" s="56">
        <f>'Monthly Option Markets'!G4</f>
        <v>27.8</v>
      </c>
      <c r="H4" s="53">
        <v>45</v>
      </c>
      <c r="I4" s="61">
        <f ca="1">IF(AND(F4&gt;H4,F$1="No"),"",_xll.EURO(F4,H4,U4,U4,C4,V4,1,0))</f>
        <v>0</v>
      </c>
      <c r="J4" s="67">
        <f ca="1">IF(AND(G4&gt;H4,F$1="no"),"",_xll.EURO(G4,H4,U4,U4,D4,V4,1,0))</f>
        <v>0</v>
      </c>
      <c r="K4" s="7">
        <f ca="1">_xll.EURO(F4,H4,U4,U4,C4,V4,1,1)</f>
        <v>0</v>
      </c>
      <c r="L4" s="61">
        <f ca="1">IF(AND(G4&lt;H4,F$1="no"),"",_xll.EURO(G4,H4,U4,U4,C4,V4,0,0))</f>
        <v>17.2</v>
      </c>
      <c r="M4" s="62">
        <f ca="1">IF(AND(F4&lt;H4,F$1="no"),"",_xll.EURO(F4,H4,U4,U4,D4,V4,0,0))</f>
        <v>17.5</v>
      </c>
      <c r="N4" s="94">
        <f ca="1">_xll.EURO(F4,H4,U4,U4,C4,V4,0,1)</f>
        <v>0</v>
      </c>
      <c r="O4" s="16">
        <f ca="1">_xll.EURO($F4,$H4,$U4,$U4,$C4,$V4,1,2)</f>
        <v>0</v>
      </c>
      <c r="P4" s="8">
        <f ca="1">_xll.EURO($F4,$H4,$U4,$U4,$C4,$V4,1,3)</f>
        <v>0</v>
      </c>
      <c r="Q4" s="8">
        <f ca="1">_xll.EURO($F4,$H4,$U4,$U4,$C4,$V4,1,5)/365</f>
        <v>0</v>
      </c>
      <c r="R4" s="172">
        <f>VLOOKUP(E4,Lookups!$B$6:$H$304,6)</f>
        <v>37057</v>
      </c>
      <c r="S4" s="8">
        <f t="shared" ref="S4:S67" ca="1" si="0">IF(F4&gt;H4,"",J4-I4)</f>
        <v>0</v>
      </c>
      <c r="T4" s="179" t="str">
        <f t="shared" ref="T4:T67" si="1">IF(F4&gt;H4,M4-L4,"")</f>
        <v/>
      </c>
      <c r="U4" s="184">
        <f>VLOOKUP(E4,Lookups!$B$6:$E$304,4)</f>
        <v>3.5000000000000003E-2</v>
      </c>
      <c r="V4" s="27">
        <f t="shared" ref="V4:V67" ca="1" si="2">R4-$C$2</f>
        <v>-132</v>
      </c>
    </row>
    <row r="5" spans="1:27" x14ac:dyDescent="0.2">
      <c r="A5" s="215"/>
      <c r="B5" s="192">
        <v>0</v>
      </c>
      <c r="C5" s="18">
        <f>C4+B5</f>
        <v>2</v>
      </c>
      <c r="D5" s="35">
        <f>D4+B5</f>
        <v>2.85</v>
      </c>
      <c r="E5" s="38">
        <v>37043</v>
      </c>
      <c r="F5" s="57">
        <f>F4</f>
        <v>27.5</v>
      </c>
      <c r="G5" s="57">
        <f>G4</f>
        <v>27.8</v>
      </c>
      <c r="H5" s="54">
        <v>60</v>
      </c>
      <c r="I5" s="63">
        <f ca="1">IF(AND(F5&gt;H5,F$1="No"),"",_xll.EURO(F5,H5,U5,U5,C5,V5,1,0))</f>
        <v>0</v>
      </c>
      <c r="J5" s="68">
        <f ca="1">IF(AND(G5&gt;H5,F$1="no"),"",_xll.EURO(G5,H5,U5,U5,D5,V5,1,0))</f>
        <v>0</v>
      </c>
      <c r="K5" s="9">
        <f ca="1">_xll.EURO(F5,H5,U5,U5,C5,V5,1,1)</f>
        <v>0</v>
      </c>
      <c r="L5" s="63">
        <f ca="1">IF(AND(G5&lt;H5,F$1="no"),"",_xll.EURO(G5,H5,U5,U5,C5,V5,0,0))</f>
        <v>32.200000000000003</v>
      </c>
      <c r="M5" s="64">
        <f ca="1">IF(AND(F5&lt;H5,F$1="no"),"",_xll.EURO(F5,H5,U5,U5,D5,V5,0,0))</f>
        <v>32.5</v>
      </c>
      <c r="N5" s="95">
        <f ca="1">_xll.EURO(F5,H5,U5,U5,C5,V5,0,1)</f>
        <v>0</v>
      </c>
      <c r="O5" s="14">
        <f ca="1">_xll.EURO($F5,$H5,$U5,$U5,$C5,$V5,1,2)</f>
        <v>0</v>
      </c>
      <c r="P5" s="10">
        <f ca="1">_xll.EURO($F5,$H5,$U5,$U5,$C5,$V5,1,3)</f>
        <v>0</v>
      </c>
      <c r="Q5" s="10">
        <f ca="1">_xll.EURO($F5,$H5,$U5,$U5,$C5,$V5,1,5)/365</f>
        <v>0</v>
      </c>
      <c r="R5" s="173">
        <f>VLOOKUP(E5,Lookups!$B$6:$H$304,6)</f>
        <v>37057</v>
      </c>
      <c r="S5" s="10">
        <f t="shared" ca="1" si="0"/>
        <v>0</v>
      </c>
      <c r="T5" s="180" t="str">
        <f t="shared" si="1"/>
        <v/>
      </c>
      <c r="U5" s="185">
        <f>VLOOKUP(E5,Lookups!$B$6:$E$304,4)</f>
        <v>3.5000000000000003E-2</v>
      </c>
      <c r="V5" s="28">
        <f t="shared" ca="1" si="2"/>
        <v>-132</v>
      </c>
    </row>
    <row r="6" spans="1:27" x14ac:dyDescent="0.2">
      <c r="A6" s="215"/>
      <c r="B6" s="192">
        <v>0</v>
      </c>
      <c r="C6" s="18">
        <f>C5+B6</f>
        <v>2</v>
      </c>
      <c r="D6" s="35">
        <f>D5+B6</f>
        <v>2.85</v>
      </c>
      <c r="E6" s="38">
        <v>37043</v>
      </c>
      <c r="F6" s="57">
        <f t="shared" ref="F6:G8" si="3">F5</f>
        <v>27.5</v>
      </c>
      <c r="G6" s="57">
        <f t="shared" si="3"/>
        <v>27.8</v>
      </c>
      <c r="H6" s="54">
        <v>65</v>
      </c>
      <c r="I6" s="63">
        <f ca="1">IF(AND(F6&gt;H6,F$1="No"),"",_xll.EURO(F6,H6,U6,U6,C6,V6,1,0))</f>
        <v>0</v>
      </c>
      <c r="J6" s="68">
        <f ca="1">IF(AND(G6&gt;H6,F$1="no"),"",_xll.EURO(G6,H6,U6,U6,D6,V6,1,0))</f>
        <v>0</v>
      </c>
      <c r="K6" s="9">
        <f ca="1">_xll.EURO(F6,H6,U6,U6,C6,V6,1,1)</f>
        <v>0</v>
      </c>
      <c r="L6" s="63">
        <f ca="1">IF(AND(G6&lt;H6,F$1="no"),"",_xll.EURO(G6,H6,U6,U6,C6,V6,0,0))</f>
        <v>37.200000000000003</v>
      </c>
      <c r="M6" s="64">
        <f ca="1">IF(AND(F6&lt;H6,F$1="no"),"",_xll.EURO(F6,H6,U6,U6,D6,V6,0,0))</f>
        <v>37.5</v>
      </c>
      <c r="N6" s="95">
        <f ca="1">_xll.EURO(F6,H6,U6,U6,C6,V6,0,1)</f>
        <v>0</v>
      </c>
      <c r="O6" s="14">
        <f ca="1">_xll.EURO($F6,$H6,$U6,$U6,$C6,$V6,1,2)</f>
        <v>0</v>
      </c>
      <c r="P6" s="10">
        <f ca="1">_xll.EURO($F6,$H6,$U6,$U6,$C6,$V6,1,3)</f>
        <v>0</v>
      </c>
      <c r="Q6" s="10">
        <f ca="1">_xll.EURO($F6,$H6,$U6,$U6,$C6,$V6,1,5)/365</f>
        <v>0</v>
      </c>
      <c r="R6" s="173">
        <f>VLOOKUP(E6,Lookups!$B$6:$H$304,6)</f>
        <v>37057</v>
      </c>
      <c r="S6" s="10">
        <f t="shared" ca="1" si="0"/>
        <v>0</v>
      </c>
      <c r="T6" s="180" t="str">
        <f t="shared" si="1"/>
        <v/>
      </c>
      <c r="U6" s="185">
        <f>VLOOKUP(E6,Lookups!$B$6:$E$304,4)</f>
        <v>3.5000000000000003E-2</v>
      </c>
      <c r="V6" s="28">
        <f t="shared" ca="1" si="2"/>
        <v>-132</v>
      </c>
    </row>
    <row r="7" spans="1:27" x14ac:dyDescent="0.2">
      <c r="A7" s="215"/>
      <c r="B7" s="192">
        <v>0</v>
      </c>
      <c r="C7" s="18">
        <f>C6+B7</f>
        <v>2</v>
      </c>
      <c r="D7" s="35">
        <f>D6+B7</f>
        <v>2.85</v>
      </c>
      <c r="E7" s="38">
        <v>37043</v>
      </c>
      <c r="F7" s="57">
        <f t="shared" si="3"/>
        <v>27.5</v>
      </c>
      <c r="G7" s="57">
        <f t="shared" si="3"/>
        <v>27.8</v>
      </c>
      <c r="H7" s="54">
        <v>75</v>
      </c>
      <c r="I7" s="63">
        <f ca="1">IF(AND(F7&gt;H7,F$1="No"),"",_xll.EURO(F7,H7,U7,U7,C7,V7,1,0))</f>
        <v>0</v>
      </c>
      <c r="J7" s="68">
        <f ca="1">IF(AND(G7&gt;H7,F$1="no"),"",_xll.EURO(G7,H7,U7,U7,D7,V7,1,0))</f>
        <v>0</v>
      </c>
      <c r="K7" s="9">
        <f ca="1">_xll.EURO(F7,H7,U7,U7,C7,V7,1,1)</f>
        <v>0</v>
      </c>
      <c r="L7" s="63">
        <f ca="1">IF(AND(G7&lt;H7,F$1="no"),"",_xll.EURO(G7,H7,U7,U7,C7,V7,0,0))</f>
        <v>47.2</v>
      </c>
      <c r="M7" s="64">
        <f ca="1">IF(AND(F7&lt;H7,F$1="no"),"",_xll.EURO(F7,H7,U7,U7,D7,V7,0,0))</f>
        <v>47.5</v>
      </c>
      <c r="N7" s="95">
        <f ca="1">_xll.EURO(F7,H7,U7,U7,C7,V7,0,1)</f>
        <v>0</v>
      </c>
      <c r="O7" s="14">
        <f ca="1">_xll.EURO($F7,$H7,$U7,$U7,$C7,$V7,1,2)</f>
        <v>0</v>
      </c>
      <c r="P7" s="10">
        <f ca="1">_xll.EURO($F7,$H7,$U7,$U7,$C7,$V7,1,3)</f>
        <v>0</v>
      </c>
      <c r="Q7" s="10">
        <f ca="1">_xll.EURO($F7,$H7,$U7,$U7,$C7,$V7,1,5)/365</f>
        <v>0</v>
      </c>
      <c r="R7" s="173">
        <f>VLOOKUP(E7,Lookups!$B$6:$H$304,6)</f>
        <v>37057</v>
      </c>
      <c r="S7" s="10">
        <f t="shared" ca="1" si="0"/>
        <v>0</v>
      </c>
      <c r="T7" s="180" t="str">
        <f t="shared" si="1"/>
        <v/>
      </c>
      <c r="U7" s="185">
        <f>VLOOKUP(E7,Lookups!$B$6:$E$304,4)</f>
        <v>3.5000000000000003E-2</v>
      </c>
      <c r="V7" s="28">
        <f t="shared" ca="1" si="2"/>
        <v>-132</v>
      </c>
    </row>
    <row r="8" spans="1:27" ht="13.5" thickBot="1" x14ac:dyDescent="0.25">
      <c r="A8" s="216"/>
      <c r="B8" s="193">
        <v>0</v>
      </c>
      <c r="C8" s="18">
        <f>C7+B8</f>
        <v>2</v>
      </c>
      <c r="D8" s="35">
        <f>D7+B8</f>
        <v>2.85</v>
      </c>
      <c r="E8" s="38">
        <v>37043</v>
      </c>
      <c r="F8" s="57">
        <f t="shared" si="3"/>
        <v>27.5</v>
      </c>
      <c r="G8" s="57">
        <f t="shared" si="3"/>
        <v>27.8</v>
      </c>
      <c r="H8" s="54">
        <v>100</v>
      </c>
      <c r="I8" s="63">
        <f ca="1">IF(AND(F8&gt;H8,F$1="No"),"",_xll.EURO(F8,H8,U8,U8,C8,V8,1,0))</f>
        <v>0</v>
      </c>
      <c r="J8" s="68">
        <f ca="1">IF(AND(G8&gt;H8,F$1="no"),"",_xll.EURO(G8,H8,U8,U8,D8,V8,1,0))</f>
        <v>0</v>
      </c>
      <c r="K8" s="9">
        <f ca="1">_xll.EURO(F8,H8,U8,U8,C8,V8,1,1)</f>
        <v>0</v>
      </c>
      <c r="L8" s="63">
        <f ca="1">IF(AND(G8&lt;H8,F$1="no"),"",_xll.EURO(G8,H8,U8,U8,C8,V8,0,0))</f>
        <v>72.2</v>
      </c>
      <c r="M8" s="64">
        <f ca="1">IF(AND(F8&lt;H8,F$1="no"),"",_xll.EURO(F8,H8,U8,U8,D8,V8,0,0))</f>
        <v>72.5</v>
      </c>
      <c r="N8" s="96">
        <f ca="1">_xll.EURO(F8,H8,U8,U8,C8,V8,0,1)</f>
        <v>0</v>
      </c>
      <c r="O8" s="17">
        <f ca="1">_xll.EURO($F8,$H8,$U8,$U8,$C8,$V8,1,2)</f>
        <v>0</v>
      </c>
      <c r="P8" s="12">
        <f ca="1">_xll.EURO($F8,$H8,$U8,$U8,$C8,$V8,1,3)</f>
        <v>0</v>
      </c>
      <c r="Q8" s="12">
        <f ca="1">_xll.EURO($F8,$H8,$U8,$U8,$C8,$V8,1,5)/365</f>
        <v>0</v>
      </c>
      <c r="R8" s="174">
        <f>VLOOKUP(E8,Lookups!$B$6:$H$304,6)</f>
        <v>37057</v>
      </c>
      <c r="S8" s="12">
        <f t="shared" ca="1" si="0"/>
        <v>0</v>
      </c>
      <c r="T8" s="181" t="str">
        <f t="shared" si="1"/>
        <v/>
      </c>
      <c r="U8" s="186">
        <f>VLOOKUP(E8,Lookups!$B$6:$E$304,4)</f>
        <v>3.5000000000000003E-2</v>
      </c>
      <c r="V8" s="28">
        <f t="shared" ca="1" si="2"/>
        <v>-132</v>
      </c>
      <c r="X8" t="s">
        <v>57</v>
      </c>
      <c r="Y8" t="s">
        <v>58</v>
      </c>
    </row>
    <row r="9" spans="1:27" ht="13.5" thickBot="1" x14ac:dyDescent="0.25">
      <c r="A9" s="204" t="s">
        <v>26</v>
      </c>
      <c r="B9" s="191"/>
      <c r="C9" s="32">
        <v>1.95</v>
      </c>
      <c r="D9" s="34">
        <v>2.1</v>
      </c>
      <c r="E9" s="20">
        <v>37073</v>
      </c>
      <c r="F9" s="56">
        <f>'[2]EOL LINKS'!B4</f>
        <v>80.25</v>
      </c>
      <c r="G9" s="56">
        <f>'[2]EOL LINKS'!C4</f>
        <v>80.75</v>
      </c>
      <c r="H9" s="53">
        <v>45</v>
      </c>
      <c r="I9" s="61">
        <f ca="1">IF(AND(F9&gt;H9,F$1="No"),"",_xll.EURO(F9,H9,U9,U9,C9,V9,1,0))</f>
        <v>35.25</v>
      </c>
      <c r="J9" s="67">
        <f ca="1">IF(AND(G9&gt;H9,F$1="no"),"",_xll.EURO(G9,H9,U9,U9,D9,V9,1,0))</f>
        <v>35.75</v>
      </c>
      <c r="K9" s="7">
        <f ca="1">_xll.EURO(F9,H9,U9,U9,C9,V9,1,1)</f>
        <v>0</v>
      </c>
      <c r="L9" s="61">
        <f ca="1">IF(AND(G9&lt;H9,F$1="no"),"",_xll.EURO(G9,H9,U9,U9,C9,V9,0,0))</f>
        <v>0</v>
      </c>
      <c r="M9" s="62">
        <f ca="1">IF(AND(F9&lt;H9,F$1="no"),"",_xll.EURO(F9,H9,U9,U9,D9,V9,0,0))</f>
        <v>0</v>
      </c>
      <c r="N9" s="95">
        <f ca="1">_xll.EURO(F9,H9,U9,U9,C9,V9,0,1)</f>
        <v>0</v>
      </c>
      <c r="O9" s="14">
        <f ca="1">_xll.EURO($F9,$H9,$U9,$U9,$C9,$V9,1,2)</f>
        <v>0</v>
      </c>
      <c r="P9" s="10">
        <f ca="1">_xll.EURO($F9,$H9,$U9,$U9,$C9,$V9,1,3)</f>
        <v>0</v>
      </c>
      <c r="Q9" s="10">
        <f ca="1">_xll.EURO($F9,$H9,$U9,$U9,$C9,$V9,1,5)/365</f>
        <v>0</v>
      </c>
      <c r="R9" s="173">
        <f>VLOOKUP(E9,Lookups!$B$6:$H$304,6)</f>
        <v>37089</v>
      </c>
      <c r="S9" s="10" t="str">
        <f t="shared" si="0"/>
        <v/>
      </c>
      <c r="T9" s="180">
        <f t="shared" ca="1" si="1"/>
        <v>0</v>
      </c>
      <c r="U9" s="185">
        <f>VLOOKUP(E9,Lookups!$B$6:$E$304,4)</f>
        <v>3.5000000000000003E-2</v>
      </c>
      <c r="V9" s="27">
        <f t="shared" ca="1" si="2"/>
        <v>-100</v>
      </c>
      <c r="X9" s="197">
        <f>'[2]EOL LINKS'!B$15</f>
        <v>3.81</v>
      </c>
      <c r="Y9" s="197">
        <f>'[2]EOL LINKS'!C$15</f>
        <v>3.8149999999999999</v>
      </c>
      <c r="Z9" s="198">
        <f>F9/X9*1000</f>
        <v>21062.992125984252</v>
      </c>
      <c r="AA9" s="198">
        <f>G9/Y9*1000</f>
        <v>21166.448230668415</v>
      </c>
    </row>
    <row r="10" spans="1:27" x14ac:dyDescent="0.2">
      <c r="A10" s="205"/>
      <c r="B10" s="194"/>
      <c r="C10" s="18">
        <f>C9</f>
        <v>1.95</v>
      </c>
      <c r="D10" s="35">
        <f>D9</f>
        <v>2.1</v>
      </c>
      <c r="E10" s="38">
        <v>37104</v>
      </c>
      <c r="F10" s="56">
        <f>'[2]EOL LINKS'!B5</f>
        <v>72</v>
      </c>
      <c r="G10" s="56">
        <f>'[2]EOL LINKS'!C5</f>
        <v>72.5</v>
      </c>
      <c r="H10" s="59">
        <f>H9</f>
        <v>45</v>
      </c>
      <c r="I10" s="63">
        <f ca="1">IF(AND(F10&gt;H10,F$1="No"),"",_xll.EURO(F10,H10,U10,U10,C10,V10,1,0))</f>
        <v>27</v>
      </c>
      <c r="J10" s="68">
        <f ca="1">IF(AND(G10&gt;H10,F$1="no"),"",_xll.EURO(G10,H10,U10,U10,D10,V10,1,0))</f>
        <v>27.5</v>
      </c>
      <c r="K10" s="9">
        <f ca="1">_xll.EURO(F10,H10,U10,U10,C10,V10,1,1)</f>
        <v>0</v>
      </c>
      <c r="L10" s="63">
        <f ca="1">IF(AND(G10&lt;H10,F$1="no"),"",_xll.EURO(G10,H10,U10,U10,C10,V10,0,0))</f>
        <v>0</v>
      </c>
      <c r="M10" s="64">
        <f ca="1">IF(AND(F10&lt;H10,F$1="no"),"",_xll.EURO(F10,H10,U10,U10,D10,V10,0,0))</f>
        <v>0</v>
      </c>
      <c r="N10" s="97">
        <f ca="1">_xll.EURO(F10,H10,U10,U10,C10,V10,0,1)</f>
        <v>0</v>
      </c>
      <c r="O10" s="46">
        <f ca="1">_xll.EURO($F10,$H10,$U10,$U10,$C10,$V10,1,2)</f>
        <v>0</v>
      </c>
      <c r="P10" s="47">
        <f ca="1">_xll.EURO($F10,$H10,$U10,$U10,$C10,$V10,1,3)</f>
        <v>0</v>
      </c>
      <c r="Q10" s="47">
        <f ca="1">_xll.EURO($F10,$H10,$U10,$U10,$C10,$V10,1,5)/365</f>
        <v>0</v>
      </c>
      <c r="R10" s="175">
        <f>VLOOKUP(E10,Lookups!$B$6:$H$304,6)</f>
        <v>37119</v>
      </c>
      <c r="S10" s="47" t="str">
        <f t="shared" si="0"/>
        <v/>
      </c>
      <c r="T10" s="182">
        <f t="shared" ca="1" si="1"/>
        <v>0</v>
      </c>
      <c r="U10" s="187">
        <f>VLOOKUP(E10,Lookups!$B$6:$E$304,4)</f>
        <v>3.5000000000000003E-2</v>
      </c>
      <c r="V10" s="28">
        <f t="shared" ca="1" si="2"/>
        <v>-70</v>
      </c>
      <c r="X10" s="197">
        <f>'[2]EOL LINKS'!B$16</f>
        <v>3.8975</v>
      </c>
      <c r="Y10" s="197">
        <f>'[2]EOL LINKS'!C$16</f>
        <v>3.9049999999999998</v>
      </c>
      <c r="Z10" s="198">
        <f t="shared" ref="Z10:AA18" si="4">F10/X10*1000</f>
        <v>18473.380372033353</v>
      </c>
      <c r="AA10" s="198">
        <f t="shared" si="4"/>
        <v>18565.94110115237</v>
      </c>
    </row>
    <row r="11" spans="1:27" x14ac:dyDescent="0.2">
      <c r="A11" s="205"/>
      <c r="B11" s="192">
        <v>0</v>
      </c>
      <c r="C11" s="18">
        <f t="shared" ref="C11:C17" si="5">C10+B11</f>
        <v>1.95</v>
      </c>
      <c r="D11" s="35">
        <f t="shared" ref="D11:D17" si="6">D10+B11</f>
        <v>2.1</v>
      </c>
      <c r="E11" s="39">
        <v>37073</v>
      </c>
      <c r="F11" s="89">
        <f>F9</f>
        <v>80.25</v>
      </c>
      <c r="G11" s="89">
        <f>G9</f>
        <v>80.75</v>
      </c>
      <c r="H11" s="81">
        <v>50</v>
      </c>
      <c r="I11" s="82">
        <f ca="1">IF(AND(F11&gt;H11,F$1="No"),"",_xll.EURO(F11,H11,U11,U11,C11,V11,1,0))</f>
        <v>30.25</v>
      </c>
      <c r="J11" s="83">
        <f ca="1">IF(AND(G11&gt;H11,F$1="no"),"",_xll.EURO(G11,H11,U11,U11,D11,V11,1,0))</f>
        <v>30.75</v>
      </c>
      <c r="K11" s="40">
        <f ca="1">_xll.EURO(F11,H11,U11,U11,C11,V11,1,1)</f>
        <v>0</v>
      </c>
      <c r="L11" s="82">
        <f ca="1">IF(AND(G11&lt;H11,F$1="no"),"",_xll.EURO(G11,H11,U11,U11,C11,V11,0,0))</f>
        <v>0</v>
      </c>
      <c r="M11" s="92">
        <f ca="1">IF(AND(F11&lt;H11,F$1="no"),"",_xll.EURO(F11,H11,U11,U11,D11,V11,0,0))</f>
        <v>0</v>
      </c>
      <c r="N11" s="98">
        <f ca="1">_xll.EURO(F11,H11,U11,U11,C11,V11,0,1)</f>
        <v>0</v>
      </c>
      <c r="O11" s="41">
        <f ca="1">_xll.EURO($F11,$H11,$U11,$U11,$C11,$V11,1,2)</f>
        <v>0</v>
      </c>
      <c r="P11" s="42">
        <f ca="1">_xll.EURO($F11,$H11,$U11,$U11,$C11,$V11,1,3)</f>
        <v>0</v>
      </c>
      <c r="Q11" s="42">
        <f ca="1">_xll.EURO($F11,$H11,$U11,$U11,$C11,$V11,1,5)/365</f>
        <v>0</v>
      </c>
      <c r="R11" s="176">
        <f>VLOOKUP(E11,Lookups!$B$6:$H$304,6)</f>
        <v>37089</v>
      </c>
      <c r="S11" s="42" t="str">
        <f t="shared" si="0"/>
        <v/>
      </c>
      <c r="T11" s="183">
        <f t="shared" ca="1" si="1"/>
        <v>0</v>
      </c>
      <c r="U11" s="188">
        <f>VLOOKUP(E11,Lookups!$B$6:$E$304,4)</f>
        <v>3.5000000000000003E-2</v>
      </c>
      <c r="V11" s="155">
        <f t="shared" ca="1" si="2"/>
        <v>-100</v>
      </c>
      <c r="X11" s="197">
        <f>'[2]EOL LINKS'!B$15</f>
        <v>3.81</v>
      </c>
      <c r="Y11" s="197">
        <f>'[2]EOL LINKS'!C$15</f>
        <v>3.8149999999999999</v>
      </c>
      <c r="Z11" s="198">
        <f t="shared" si="4"/>
        <v>21062.992125984252</v>
      </c>
      <c r="AA11" s="198">
        <f t="shared" si="4"/>
        <v>21166.448230668415</v>
      </c>
    </row>
    <row r="12" spans="1:27" x14ac:dyDescent="0.2">
      <c r="A12" s="205"/>
      <c r="B12" s="192">
        <v>0</v>
      </c>
      <c r="C12" s="18">
        <f t="shared" si="5"/>
        <v>1.95</v>
      </c>
      <c r="D12" s="35">
        <f t="shared" si="6"/>
        <v>2.1</v>
      </c>
      <c r="E12" s="44">
        <v>37104</v>
      </c>
      <c r="F12" s="84">
        <f>F10</f>
        <v>72</v>
      </c>
      <c r="G12" s="84">
        <f>G10</f>
        <v>72.5</v>
      </c>
      <c r="H12" s="85">
        <f>H11</f>
        <v>50</v>
      </c>
      <c r="I12" s="86">
        <f ca="1">IF(AND(F12&gt;H12,F$1="No"),"",_xll.EURO(F12,H12,U12,U12,C12,V12,1,0))</f>
        <v>22</v>
      </c>
      <c r="J12" s="87">
        <f ca="1">IF(AND(G12&gt;H12,F$1="no"),"",_xll.EURO(G12,H12,U12,U12,D12,V12,1,0))</f>
        <v>22.5</v>
      </c>
      <c r="K12" s="45">
        <f ca="1">_xll.EURO(F12,H12,U12,U12,C12,V12,1,1)</f>
        <v>0</v>
      </c>
      <c r="L12" s="86">
        <f ca="1">IF(AND(G12&lt;H12,F$1="no"),"",_xll.EURO(G12,H12,U12,U12,C12,V12,0,0))</f>
        <v>0</v>
      </c>
      <c r="M12" s="99">
        <f ca="1">IF(AND(F12&lt;H12,F$1="no"),"",_xll.EURO(F12,H12,U12,U12,D12,V12,0,0))</f>
        <v>0</v>
      </c>
      <c r="N12" s="196" t="s">
        <v>55</v>
      </c>
      <c r="O12" s="46">
        <f ca="1">_xll.EURO($F12,$H12,$U12,$U12,$C12,$V12,1,2)</f>
        <v>0</v>
      </c>
      <c r="P12" s="47">
        <f ca="1">_xll.EURO($F12,$H12,$U12,$U12,$C12,$V12,1,3)</f>
        <v>0</v>
      </c>
      <c r="Q12" s="47">
        <f ca="1">_xll.EURO($F12,$H12,$U12,$U12,$C12,$V12,1,5)/365</f>
        <v>0</v>
      </c>
      <c r="R12" s="175">
        <f>VLOOKUP(E12,Lookups!$B$6:$H$304,6)</f>
        <v>37119</v>
      </c>
      <c r="S12" s="47" t="str">
        <f t="shared" si="0"/>
        <v/>
      </c>
      <c r="T12" s="182">
        <f t="shared" ca="1" si="1"/>
        <v>0</v>
      </c>
      <c r="U12" s="187">
        <f>VLOOKUP(E12,Lookups!$B$6:$E$304,4)</f>
        <v>3.5000000000000003E-2</v>
      </c>
      <c r="V12" s="156">
        <f t="shared" ca="1" si="2"/>
        <v>-70</v>
      </c>
      <c r="X12" s="197">
        <f>'[2]EOL LINKS'!B$16</f>
        <v>3.8975</v>
      </c>
      <c r="Y12" s="197">
        <f>'[2]EOL LINKS'!C$16</f>
        <v>3.9049999999999998</v>
      </c>
      <c r="Z12" s="198">
        <f t="shared" si="4"/>
        <v>18473.380372033353</v>
      </c>
      <c r="AA12" s="198">
        <f t="shared" si="4"/>
        <v>18565.94110115237</v>
      </c>
    </row>
    <row r="13" spans="1:27" x14ac:dyDescent="0.2">
      <c r="A13" s="205"/>
      <c r="B13" s="192">
        <v>0</v>
      </c>
      <c r="C13" s="18">
        <f t="shared" si="5"/>
        <v>1.95</v>
      </c>
      <c r="D13" s="35">
        <f t="shared" si="6"/>
        <v>2.1</v>
      </c>
      <c r="E13" s="39">
        <v>37073</v>
      </c>
      <c r="F13" s="89">
        <f>F9</f>
        <v>80.25</v>
      </c>
      <c r="G13" s="89">
        <f>G9</f>
        <v>80.75</v>
      </c>
      <c r="H13" s="81">
        <v>100</v>
      </c>
      <c r="I13" s="82">
        <f ca="1">IF(AND(F13&gt;H13,F$1="No"),"",_xll.EURO(F13,H13,U13,U13,C13,V13,1,0))</f>
        <v>0</v>
      </c>
      <c r="J13" s="83">
        <f ca="1">IF(AND(G13&gt;H13,F$1="no"),"",_xll.EURO(G13,H13,U13,U13,D13,V13,1,0))</f>
        <v>0</v>
      </c>
      <c r="K13" s="40">
        <f ca="1">_xll.EURO(F13,H13,U13,U13,C13,V13,1,1)</f>
        <v>0</v>
      </c>
      <c r="L13" s="82">
        <f ca="1">IF(AND(G13&lt;H13,F$1="no"),"",_xll.EURO(G13,H13,U13,U13,C13,V13,0,0))</f>
        <v>19.25</v>
      </c>
      <c r="M13" s="92">
        <f ca="1">IF(AND(F13&lt;H13,F$1="no"),"",_xll.EURO(F13,H13,U13,U13,D13,V13,0,0))</f>
        <v>19.75</v>
      </c>
      <c r="N13" s="98">
        <f ca="1">_xll.EURO(F13,H13,U13,U13,C13,V13,0,1)</f>
        <v>0</v>
      </c>
      <c r="O13" s="41">
        <f ca="1">_xll.EURO($F13,$H13,$U13,$U13,$C13,$V13,1,2)</f>
        <v>0</v>
      </c>
      <c r="P13" s="42">
        <f ca="1">_xll.EURO($F13,$H13,$U13,$U13,$C13,$V13,1,3)</f>
        <v>0</v>
      </c>
      <c r="Q13" s="42">
        <f ca="1">_xll.EURO($F13,$H13,$U13,$U13,$C13,$V13,1,5)/365</f>
        <v>0</v>
      </c>
      <c r="R13" s="176">
        <f>VLOOKUP(E13,Lookups!$B$6:$H$304,6)</f>
        <v>37089</v>
      </c>
      <c r="S13" s="42">
        <f t="shared" ca="1" si="0"/>
        <v>0</v>
      </c>
      <c r="T13" s="183" t="str">
        <f t="shared" si="1"/>
        <v/>
      </c>
      <c r="U13" s="188">
        <f>VLOOKUP(E13,Lookups!$B$6:$E$304,4)</f>
        <v>3.5000000000000003E-2</v>
      </c>
      <c r="V13" s="155">
        <f t="shared" ca="1" si="2"/>
        <v>-100</v>
      </c>
      <c r="X13" s="197">
        <f>'[2]EOL LINKS'!B$15</f>
        <v>3.81</v>
      </c>
      <c r="Y13" s="197">
        <f>'[2]EOL LINKS'!C$15</f>
        <v>3.8149999999999999</v>
      </c>
      <c r="Z13" s="198">
        <f t="shared" si="4"/>
        <v>21062.992125984252</v>
      </c>
      <c r="AA13" s="198">
        <f t="shared" si="4"/>
        <v>21166.448230668415</v>
      </c>
    </row>
    <row r="14" spans="1:27" x14ac:dyDescent="0.2">
      <c r="A14" s="205"/>
      <c r="B14" s="192">
        <v>0</v>
      </c>
      <c r="C14" s="18">
        <f t="shared" si="5"/>
        <v>1.95</v>
      </c>
      <c r="D14" s="35">
        <f t="shared" si="6"/>
        <v>2.1</v>
      </c>
      <c r="E14" s="44">
        <v>37104</v>
      </c>
      <c r="F14" s="84">
        <f>F10</f>
        <v>72</v>
      </c>
      <c r="G14" s="84">
        <f>G10</f>
        <v>72.5</v>
      </c>
      <c r="H14" s="85">
        <f>H13</f>
        <v>100</v>
      </c>
      <c r="I14" s="86">
        <f ca="1">IF(AND(F14&gt;H14,F$1="No"),"",_xll.EURO(F14,H14,U14,U14,C14,V14,1,0))</f>
        <v>0</v>
      </c>
      <c r="J14" s="87">
        <f ca="1">IF(AND(G14&gt;H14,F$1="no"),"",_xll.EURO(G14,H14,U14,U14,D14,V14,1,0))</f>
        <v>0</v>
      </c>
      <c r="K14" s="45">
        <f ca="1">_xll.EURO(F14,H14,U14,U14,C14,V14,1,1)</f>
        <v>0</v>
      </c>
      <c r="L14" s="86">
        <f ca="1">IF(AND(G14&lt;H14,F$1="no"),"",_xll.EURO(G14,H14,U14,U14,C14,V14,0,0))</f>
        <v>27.5</v>
      </c>
      <c r="M14" s="99">
        <f ca="1">IF(AND(F14&lt;H14,F$1="no"),"",_xll.EURO(F14,H14,U14,U14,D14,V14,0,0))</f>
        <v>28</v>
      </c>
      <c r="N14" s="97">
        <f ca="1">_xll.EURO(F14,H14,U14,U14,C14,V14,0,1)</f>
        <v>0</v>
      </c>
      <c r="O14" s="46">
        <f ca="1">_xll.EURO($F14,$H14,$U14,$U14,$C14,$V14,1,2)</f>
        <v>0</v>
      </c>
      <c r="P14" s="47">
        <f ca="1">_xll.EURO($F14,$H14,$U14,$U14,$C14,$V14,1,3)</f>
        <v>0</v>
      </c>
      <c r="Q14" s="47">
        <f ca="1">_xll.EURO($F14,$H14,$U14,$U14,$C14,$V14,1,5)/365</f>
        <v>0</v>
      </c>
      <c r="R14" s="175">
        <f>VLOOKUP(E14,Lookups!$B$6:$H$304,6)</f>
        <v>37119</v>
      </c>
      <c r="S14" s="47">
        <f t="shared" ca="1" si="0"/>
        <v>0</v>
      </c>
      <c r="T14" s="182" t="str">
        <f t="shared" si="1"/>
        <v/>
      </c>
      <c r="U14" s="187">
        <f>VLOOKUP(E14,Lookups!$B$6:$E$304,4)</f>
        <v>3.5000000000000003E-2</v>
      </c>
      <c r="V14" s="156">
        <f t="shared" ca="1" si="2"/>
        <v>-70</v>
      </c>
      <c r="X14" s="197">
        <f>'[2]EOL LINKS'!B$16</f>
        <v>3.8975</v>
      </c>
      <c r="Y14" s="197">
        <f>'[2]EOL LINKS'!C$16</f>
        <v>3.9049999999999998</v>
      </c>
      <c r="Z14" s="198">
        <f t="shared" si="4"/>
        <v>18473.380372033353</v>
      </c>
      <c r="AA14" s="198">
        <f t="shared" si="4"/>
        <v>18565.94110115237</v>
      </c>
    </row>
    <row r="15" spans="1:27" x14ac:dyDescent="0.2">
      <c r="A15" s="205"/>
      <c r="B15" s="192">
        <v>0.1</v>
      </c>
      <c r="C15" s="18">
        <f t="shared" si="5"/>
        <v>2.0499999999999998</v>
      </c>
      <c r="D15" s="35">
        <f t="shared" si="6"/>
        <v>2.2000000000000002</v>
      </c>
      <c r="E15" s="39">
        <v>37073</v>
      </c>
      <c r="F15" s="89">
        <f>F9</f>
        <v>80.25</v>
      </c>
      <c r="G15" s="89">
        <f>G9</f>
        <v>80.75</v>
      </c>
      <c r="H15" s="81">
        <v>125</v>
      </c>
      <c r="I15" s="82">
        <f ca="1">IF(AND(F15&gt;H15,F$1="No"),"",_xll.EURO(F15,H15,U15,U15,C15,V15,1,0))</f>
        <v>0</v>
      </c>
      <c r="J15" s="83">
        <f ca="1">IF(AND(G15&gt;H15,F$1="no"),"",_xll.EURO(G15,H15,U15,U15,D15,V15,1,0))</f>
        <v>0</v>
      </c>
      <c r="K15" s="40">
        <f ca="1">_xll.EURO(F15,H15,U15,U15,C15,V15,1,1)</f>
        <v>0</v>
      </c>
      <c r="L15" s="82">
        <f ca="1">IF(AND(G15&lt;H15,F$1="no"),"",_xll.EURO(G15,H15,U15,U15,C15,V15,0,0))</f>
        <v>44.25</v>
      </c>
      <c r="M15" s="92">
        <f ca="1">IF(AND(F15&lt;H15,F$1="no"),"",_xll.EURO(F15,H15,U15,U15,D15,V15,0,0))</f>
        <v>44.75</v>
      </c>
      <c r="N15" s="98">
        <f ca="1">_xll.EURO(F15,H15,U15,U15,C15,V15,0,1)</f>
        <v>0</v>
      </c>
      <c r="O15" s="41">
        <f ca="1">_xll.EURO($F15,$H15,$U15,$U15,$C15,$V15,1,2)</f>
        <v>0</v>
      </c>
      <c r="P15" s="42">
        <f ca="1">_xll.EURO($F15,$H15,$U15,$U15,$C15,$V15,1,3)</f>
        <v>0</v>
      </c>
      <c r="Q15" s="42">
        <f ca="1">_xll.EURO($F15,$H15,$U15,$U15,$C15,$V15,1,5)/365</f>
        <v>0</v>
      </c>
      <c r="R15" s="176">
        <f>VLOOKUP(E15,Lookups!$B$6:$H$304,6)</f>
        <v>37089</v>
      </c>
      <c r="S15" s="42">
        <f t="shared" ca="1" si="0"/>
        <v>0</v>
      </c>
      <c r="T15" s="183" t="str">
        <f t="shared" si="1"/>
        <v/>
      </c>
      <c r="U15" s="188">
        <f>VLOOKUP(E15,Lookups!$B$6:$E$304,4)</f>
        <v>3.5000000000000003E-2</v>
      </c>
      <c r="V15" s="155">
        <f t="shared" ca="1" si="2"/>
        <v>-100</v>
      </c>
      <c r="X15" s="197">
        <f>'[2]EOL LINKS'!B$15</f>
        <v>3.81</v>
      </c>
      <c r="Y15" s="197">
        <f>'[2]EOL LINKS'!C$15</f>
        <v>3.8149999999999999</v>
      </c>
      <c r="Z15" s="198">
        <f t="shared" si="4"/>
        <v>21062.992125984252</v>
      </c>
      <c r="AA15" s="198">
        <f t="shared" si="4"/>
        <v>21166.448230668415</v>
      </c>
    </row>
    <row r="16" spans="1:27" x14ac:dyDescent="0.2">
      <c r="A16" s="205"/>
      <c r="B16" s="192">
        <v>0</v>
      </c>
      <c r="C16" s="18">
        <f t="shared" si="5"/>
        <v>2.0499999999999998</v>
      </c>
      <c r="D16" s="35">
        <f t="shared" si="6"/>
        <v>2.2000000000000002</v>
      </c>
      <c r="E16" s="44">
        <v>37104</v>
      </c>
      <c r="F16" s="84">
        <f>F10</f>
        <v>72</v>
      </c>
      <c r="G16" s="84">
        <f>G10</f>
        <v>72.5</v>
      </c>
      <c r="H16" s="85">
        <f>H15</f>
        <v>125</v>
      </c>
      <c r="I16" s="86">
        <f ca="1">IF(AND(F16&gt;H16,F$1="No"),"",_xll.EURO(F16,H16,U16,U16,C16,V16,1,0))</f>
        <v>0</v>
      </c>
      <c r="J16" s="87">
        <f ca="1">IF(AND(G16&gt;H16,F$1="no"),"",_xll.EURO(G16,H16,U16,U16,D16,V16,1,0))</f>
        <v>0</v>
      </c>
      <c r="K16" s="45">
        <f ca="1">_xll.EURO(F16,H16,U16,U16,C16,V16,1,1)</f>
        <v>0</v>
      </c>
      <c r="L16" s="86">
        <f ca="1">IF(AND(G16&lt;H16,F$1="no"),"",_xll.EURO(G16,H16,U16,U16,C16,V16,0,0))</f>
        <v>52.5</v>
      </c>
      <c r="M16" s="99">
        <f ca="1">IF(AND(F16&lt;H16,F$1="no"),"",_xll.EURO(F16,H16,U16,U16,D16,V16,0,0))</f>
        <v>53</v>
      </c>
      <c r="N16" s="97">
        <f ca="1">_xll.EURO(F16,H16,U16,U16,C16,V16,0,1)</f>
        <v>0</v>
      </c>
      <c r="O16" s="46">
        <f ca="1">_xll.EURO($F16,$H16,$U16,$U16,$C16,$V16,1,2)</f>
        <v>0</v>
      </c>
      <c r="P16" s="47">
        <f ca="1">_xll.EURO($F16,$H16,$U16,$U16,$C16,$V16,1,3)</f>
        <v>0</v>
      </c>
      <c r="Q16" s="47">
        <f ca="1">_xll.EURO($F16,$H16,$U16,$U16,$C16,$V16,1,5)/365</f>
        <v>0</v>
      </c>
      <c r="R16" s="175">
        <f>VLOOKUP(E16,Lookups!$B$6:$H$304,6)</f>
        <v>37119</v>
      </c>
      <c r="S16" s="47">
        <f t="shared" ca="1" si="0"/>
        <v>0</v>
      </c>
      <c r="T16" s="182" t="str">
        <f t="shared" si="1"/>
        <v/>
      </c>
      <c r="U16" s="187">
        <f>VLOOKUP(E16,Lookups!$B$6:$E$304,4)</f>
        <v>3.5000000000000003E-2</v>
      </c>
      <c r="V16" s="156">
        <f t="shared" ca="1" si="2"/>
        <v>-70</v>
      </c>
      <c r="X16" s="197">
        <f>'[2]EOL LINKS'!B$16</f>
        <v>3.8975</v>
      </c>
      <c r="Y16" s="197">
        <f>'[2]EOL LINKS'!C$16</f>
        <v>3.9049999999999998</v>
      </c>
      <c r="Z16" s="198">
        <f t="shared" si="4"/>
        <v>18473.380372033353</v>
      </c>
      <c r="AA16" s="198">
        <f t="shared" si="4"/>
        <v>18565.94110115237</v>
      </c>
    </row>
    <row r="17" spans="1:27" x14ac:dyDescent="0.2">
      <c r="A17" s="205"/>
      <c r="B17" s="192">
        <v>0.5</v>
      </c>
      <c r="C17" s="18">
        <f t="shared" si="5"/>
        <v>2.5499999999999998</v>
      </c>
      <c r="D17" s="35">
        <f t="shared" si="6"/>
        <v>2.7</v>
      </c>
      <c r="E17" s="39">
        <v>37073</v>
      </c>
      <c r="F17" s="89">
        <f>F9</f>
        <v>80.25</v>
      </c>
      <c r="G17" s="89">
        <f>G9</f>
        <v>80.75</v>
      </c>
      <c r="H17" s="81">
        <v>200</v>
      </c>
      <c r="I17" s="82">
        <f ca="1">IF(AND(F17&gt;H17,F$1="No"),"",_xll.EURO(F17,H17,U17,U17,C17,V17,1,0))</f>
        <v>0</v>
      </c>
      <c r="J17" s="83">
        <f ca="1">IF(AND(G17&gt;H17,F$1="no"),"",_xll.EURO(G17,H17,U17,U17,D17,V17,1,0))</f>
        <v>0</v>
      </c>
      <c r="K17" s="40">
        <f ca="1">_xll.EURO(F17,H17,U17,U17,C17,V17,1,1)</f>
        <v>0</v>
      </c>
      <c r="L17" s="82">
        <f ca="1">IF(AND(G17&lt;H17,F$1="no"),"",_xll.EURO(G17,H17,U17,U17,C17,V17,0,0))</f>
        <v>119.25</v>
      </c>
      <c r="M17" s="92">
        <f ca="1">IF(AND(F17&lt;H17,F$1="no"),"",_xll.EURO(F17,H17,U17,U17,D17,V17,0,0))</f>
        <v>119.75</v>
      </c>
      <c r="N17" s="98">
        <f ca="1">_xll.EURO(F17,H17,U17,U17,C17,V17,0,1)</f>
        <v>0</v>
      </c>
      <c r="O17" s="41">
        <f ca="1">_xll.EURO($F17,$H17,$U17,$U17,$C17,$V17,1,2)</f>
        <v>0</v>
      </c>
      <c r="P17" s="42">
        <f ca="1">_xll.EURO($F17,$H17,$U17,$U17,$C17,$V17,1,3)</f>
        <v>0</v>
      </c>
      <c r="Q17" s="42">
        <f ca="1">_xll.EURO($F17,$H17,$U17,$U17,$C17,$V17,1,5)/365</f>
        <v>0</v>
      </c>
      <c r="R17" s="176">
        <f>VLOOKUP(E17,Lookups!$B$6:$H$304,6)</f>
        <v>37089</v>
      </c>
      <c r="S17" s="42">
        <f t="shared" ca="1" si="0"/>
        <v>0</v>
      </c>
      <c r="T17" s="183" t="str">
        <f t="shared" si="1"/>
        <v/>
      </c>
      <c r="U17" s="188">
        <f>VLOOKUP(E17,Lookups!$B$6:$E$304,4)</f>
        <v>3.5000000000000003E-2</v>
      </c>
      <c r="V17" s="155">
        <f t="shared" ca="1" si="2"/>
        <v>-100</v>
      </c>
      <c r="X17" s="197">
        <f>'[2]EOL LINKS'!B$15</f>
        <v>3.81</v>
      </c>
      <c r="Y17" s="197">
        <f>'[2]EOL LINKS'!C$15</f>
        <v>3.8149999999999999</v>
      </c>
      <c r="Z17" s="198">
        <f t="shared" si="4"/>
        <v>21062.992125984252</v>
      </c>
      <c r="AA17" s="198">
        <f t="shared" si="4"/>
        <v>21166.448230668415</v>
      </c>
    </row>
    <row r="18" spans="1:27" ht="13.5" thickBot="1" x14ac:dyDescent="0.25">
      <c r="A18" s="206"/>
      <c r="B18" s="192">
        <v>0</v>
      </c>
      <c r="C18" s="31">
        <f>C17+B18</f>
        <v>2.5499999999999998</v>
      </c>
      <c r="D18" s="36">
        <f>D17+B18</f>
        <v>2.7</v>
      </c>
      <c r="E18" s="21">
        <v>37104</v>
      </c>
      <c r="F18" s="58">
        <f>F10</f>
        <v>72</v>
      </c>
      <c r="G18" s="58">
        <f>G10</f>
        <v>72.5</v>
      </c>
      <c r="H18" s="60">
        <f>H17</f>
        <v>200</v>
      </c>
      <c r="I18" s="65">
        <f ca="1">IF(AND(F18&gt;H18,F$1="No"),"",_xll.EURO(F18,H18,U18,U18,C18,V18,1,0))</f>
        <v>0</v>
      </c>
      <c r="J18" s="69">
        <f ca="1">IF(AND(G18&gt;H18,F$1="no"),"",_xll.EURO(G18,H18,U18,U18,D18,V18,1,0))</f>
        <v>0</v>
      </c>
      <c r="K18" s="11">
        <f ca="1">_xll.EURO(F18,H18,U18,U18,C18,V18,1,1)</f>
        <v>0</v>
      </c>
      <c r="L18" s="65">
        <f ca="1">IF(AND(G18&lt;H18,F$1="no"),"",_xll.EURO(G18,H18,U18,U18,C18,V18,0,0))</f>
        <v>127.5</v>
      </c>
      <c r="M18" s="66">
        <f ca="1">IF(AND(F18&lt;H18,F$1="no"),"",_xll.EURO(F18,H18,U18,U18,D18,V18,0,0))</f>
        <v>128</v>
      </c>
      <c r="N18" s="96">
        <f ca="1">_xll.EURO(F18,H18,U18,U18,C18,V18,0,1)</f>
        <v>0</v>
      </c>
      <c r="O18" s="17">
        <f ca="1">_xll.EURO($F18,$H18,$U18,$U18,$C18,$V18,1,2)</f>
        <v>0</v>
      </c>
      <c r="P18" s="12">
        <f ca="1">_xll.EURO($F18,$H18,$U18,$U18,$C18,$V18,1,3)</f>
        <v>0</v>
      </c>
      <c r="Q18" s="12">
        <f ca="1">_xll.EURO($F18,$H18,$U18,$U18,$C18,$V18,1,5)/365</f>
        <v>0</v>
      </c>
      <c r="R18" s="174">
        <f>VLOOKUP(E18,Lookups!$B$6:$H$304,6)</f>
        <v>37119</v>
      </c>
      <c r="S18" s="12">
        <f t="shared" ca="1" si="0"/>
        <v>0</v>
      </c>
      <c r="T18" s="181" t="str">
        <f t="shared" si="1"/>
        <v/>
      </c>
      <c r="U18" s="186">
        <f>VLOOKUP(E18,Lookups!$B$6:$E$304,4)</f>
        <v>3.5000000000000003E-2</v>
      </c>
      <c r="V18" s="30">
        <f t="shared" ca="1" si="2"/>
        <v>-70</v>
      </c>
      <c r="X18" s="197">
        <f>'[2]EOL LINKS'!B$16</f>
        <v>3.8975</v>
      </c>
      <c r="Y18" s="197">
        <f>'[2]EOL LINKS'!C$16</f>
        <v>3.9049999999999998</v>
      </c>
      <c r="Z18" s="198">
        <f t="shared" si="4"/>
        <v>18473.380372033353</v>
      </c>
      <c r="AA18" s="198">
        <f t="shared" si="4"/>
        <v>18565.94110115237</v>
      </c>
    </row>
    <row r="19" spans="1:27" x14ac:dyDescent="0.2">
      <c r="A19" s="204" t="s">
        <v>27</v>
      </c>
      <c r="B19" s="195"/>
      <c r="C19" s="33">
        <v>0.9</v>
      </c>
      <c r="D19" s="37">
        <v>1.1000000000000001</v>
      </c>
      <c r="E19" s="38">
        <v>37135</v>
      </c>
      <c r="F19" s="88">
        <f>'Monthly Option Markets'!F19</f>
        <v>30.5</v>
      </c>
      <c r="G19" s="88">
        <f>'Monthly Option Markets'!G19</f>
        <v>30.5</v>
      </c>
      <c r="H19" s="54">
        <v>35</v>
      </c>
      <c r="I19" s="63">
        <f ca="1">IF(AND(F19&gt;H19,F$1="No"),"",_xll.EURO(F19,H19,U19,U19,C19,V19,1,0))</f>
        <v>0</v>
      </c>
      <c r="J19" s="68">
        <f ca="1">IF(AND(G19&gt;H19,F$1="no"),"",_xll.EURO(G19,H19,U19,U19,D19,V19,1,0))</f>
        <v>0</v>
      </c>
      <c r="K19" s="9">
        <f ca="1">_xll.EURO(F19,H19,U19,U19,C19,V19,1,1)</f>
        <v>0</v>
      </c>
      <c r="L19" s="63">
        <f ca="1">IF(AND(G19&lt;H19,F$1="no"),"",_xll.EURO(G19,H19,U19,U19,C19,V19,0,0))</f>
        <v>4.5</v>
      </c>
      <c r="M19" s="68">
        <f ca="1">IF(AND(F19&lt;H19,F$1="no"),"",_xll.EURO(F19,H19,U19,U19,D19,V19,0,0))</f>
        <v>4.5</v>
      </c>
      <c r="N19" s="95">
        <f ca="1">_xll.EURO(F19,H19,U19,U19,C19,V19,0,1)</f>
        <v>0</v>
      </c>
      <c r="O19" s="14">
        <f ca="1">_xll.EURO($F19,$H19,$U19,$U19,$C19,$V19,1,2)</f>
        <v>0</v>
      </c>
      <c r="P19" s="10">
        <f ca="1">_xll.EURO($F19,$H19,$U19,$U19,$C19,$V19,1,3)</f>
        <v>0</v>
      </c>
      <c r="Q19" s="10">
        <f ca="1">_xll.EURO($F19,$H19,$U19,$U19,$C19,$V19,1,5)/365</f>
        <v>0</v>
      </c>
      <c r="R19" s="173">
        <f>VLOOKUP(E19,Lookups!$B$6:$H$304,6)</f>
        <v>37151</v>
      </c>
      <c r="S19" s="10">
        <f t="shared" ca="1" si="0"/>
        <v>0</v>
      </c>
      <c r="T19" s="180" t="str">
        <f t="shared" si="1"/>
        <v/>
      </c>
      <c r="U19" s="185">
        <f>VLOOKUP(E19,Lookups!$B$6:$E$304,4)</f>
        <v>3.5000000000000003E-2</v>
      </c>
      <c r="V19" s="28">
        <f t="shared" ca="1" si="2"/>
        <v>-38</v>
      </c>
    </row>
    <row r="20" spans="1:27" x14ac:dyDescent="0.2">
      <c r="A20" s="205"/>
      <c r="B20" s="192">
        <v>0</v>
      </c>
      <c r="C20" s="18">
        <f>C19+B20</f>
        <v>0.9</v>
      </c>
      <c r="D20" s="35">
        <f>D19+B20</f>
        <v>1.1000000000000001</v>
      </c>
      <c r="E20" s="38">
        <v>37135</v>
      </c>
      <c r="F20" s="57">
        <f t="shared" ref="F20:G23" si="7">F19</f>
        <v>30.5</v>
      </c>
      <c r="G20" s="57">
        <f t="shared" si="7"/>
        <v>30.5</v>
      </c>
      <c r="H20" s="54">
        <v>40</v>
      </c>
      <c r="I20" s="63">
        <f ca="1">IF(AND(F20&gt;H20,F$1="No"),"",_xll.EURO(F20,H20,U20,U20,C20,V20,1,0))</f>
        <v>0</v>
      </c>
      <c r="J20" s="68">
        <f ca="1">IF(AND(G20&gt;H20,F$1="no"),"",_xll.EURO(G20,H20,U20,U20,D20,V20,1,0))</f>
        <v>0</v>
      </c>
      <c r="K20" s="9">
        <f ca="1">_xll.EURO(F20,H20,U20,U20,C20,V20,1,1)</f>
        <v>0</v>
      </c>
      <c r="L20" s="63">
        <f ca="1">IF(AND(G20&lt;H20,F$1="no"),"",_xll.EURO(G20,H20,U20,U20,C20,V20,0,0))</f>
        <v>9.5</v>
      </c>
      <c r="M20" s="68">
        <f ca="1">IF(AND(F20&lt;H20,F$1="no"),"",_xll.EURO(F20,H20,U20,U20,D20,V20,0,0))</f>
        <v>9.5</v>
      </c>
      <c r="N20" s="95">
        <f ca="1">_xll.EURO(F20,H20,U20,U20,C20,V20,0,1)</f>
        <v>0</v>
      </c>
      <c r="O20" s="14">
        <f ca="1">_xll.EURO($F20,$H20,$U20,$U20,$C20,$V20,1,2)</f>
        <v>0</v>
      </c>
      <c r="P20" s="10">
        <f ca="1">_xll.EURO($F20,$H20,$U20,$U20,$C20,$V20,1,3)</f>
        <v>0</v>
      </c>
      <c r="Q20" s="10">
        <f ca="1">_xll.EURO($F20,$H20,$U20,$U20,$C20,$V20,1,5)/365</f>
        <v>0</v>
      </c>
      <c r="R20" s="173">
        <f>VLOOKUP(E20,Lookups!$B$6:$H$304,6)</f>
        <v>37151</v>
      </c>
      <c r="S20" s="10">
        <f t="shared" ca="1" si="0"/>
        <v>0</v>
      </c>
      <c r="T20" s="180" t="str">
        <f t="shared" si="1"/>
        <v/>
      </c>
      <c r="U20" s="185">
        <f>VLOOKUP(E20,Lookups!$B$6:$E$304,4)</f>
        <v>3.5000000000000003E-2</v>
      </c>
      <c r="V20" s="28">
        <f t="shared" ca="1" si="2"/>
        <v>-38</v>
      </c>
    </row>
    <row r="21" spans="1:27" x14ac:dyDescent="0.2">
      <c r="A21" s="205"/>
      <c r="B21" s="192">
        <v>0</v>
      </c>
      <c r="C21" s="18">
        <f>C20+B21</f>
        <v>0.9</v>
      </c>
      <c r="D21" s="35">
        <f>D20+B21</f>
        <v>1.1000000000000001</v>
      </c>
      <c r="E21" s="38">
        <v>37135</v>
      </c>
      <c r="F21" s="57">
        <f t="shared" si="7"/>
        <v>30.5</v>
      </c>
      <c r="G21" s="57">
        <f t="shared" si="7"/>
        <v>30.5</v>
      </c>
      <c r="H21" s="54">
        <v>55</v>
      </c>
      <c r="I21" s="63">
        <f ca="1">IF(AND(F21&gt;H21,F$1="No"),"",_xll.EURO(F21,H21,U21,U21,C21,V21,1,0))</f>
        <v>0</v>
      </c>
      <c r="J21" s="68">
        <f ca="1">IF(AND(G21&gt;H21,F$1="no"),"",_xll.EURO(G21,H21,U21,U21,D21,V21,1,0))</f>
        <v>0</v>
      </c>
      <c r="K21" s="9">
        <f ca="1">_xll.EURO(F21,H21,U21,U21,C21,V21,1,1)</f>
        <v>0</v>
      </c>
      <c r="L21" s="63">
        <f ca="1">IF(AND(G21&lt;H21,F$1="no"),"",_xll.EURO(G21,H21,U21,U21,C21,V21,0,0))</f>
        <v>24.5</v>
      </c>
      <c r="M21" s="68">
        <f ca="1">IF(AND(F21&lt;H21,F$1="no"),"",_xll.EURO(F21,H21,U21,U21,D21,V21,0,0))</f>
        <v>24.5</v>
      </c>
      <c r="N21" s="95">
        <f ca="1">_xll.EURO(F21,H21,U21,U21,C21,V21,0,1)</f>
        <v>0</v>
      </c>
      <c r="O21" s="14">
        <f ca="1">_xll.EURO($F21,$H21,$U21,$U21,$C21,$V21,1,2)</f>
        <v>0</v>
      </c>
      <c r="P21" s="10">
        <f ca="1">_xll.EURO($F21,$H21,$U21,$U21,$C21,$V21,1,3)</f>
        <v>0</v>
      </c>
      <c r="Q21" s="10">
        <f ca="1">_xll.EURO($F21,$H21,$U21,$U21,$C21,$V21,1,5)/365</f>
        <v>0</v>
      </c>
      <c r="R21" s="173">
        <f>VLOOKUP(E21,Lookups!$B$6:$H$304,6)</f>
        <v>37151</v>
      </c>
      <c r="S21" s="10">
        <f t="shared" ca="1" si="0"/>
        <v>0</v>
      </c>
      <c r="T21" s="180" t="str">
        <f t="shared" si="1"/>
        <v/>
      </c>
      <c r="U21" s="185">
        <f>VLOOKUP(E21,Lookups!$B$6:$E$304,4)</f>
        <v>3.5000000000000003E-2</v>
      </c>
      <c r="V21" s="28">
        <f t="shared" ca="1" si="2"/>
        <v>-38</v>
      </c>
    </row>
    <row r="22" spans="1:27" x14ac:dyDescent="0.2">
      <c r="A22" s="205"/>
      <c r="B22" s="192">
        <v>0</v>
      </c>
      <c r="C22" s="18">
        <f>C21+B22</f>
        <v>0.9</v>
      </c>
      <c r="D22" s="35">
        <f>D21+B22</f>
        <v>1.1000000000000001</v>
      </c>
      <c r="E22" s="38">
        <v>37135</v>
      </c>
      <c r="F22" s="57">
        <f t="shared" si="7"/>
        <v>30.5</v>
      </c>
      <c r="G22" s="57">
        <f t="shared" si="7"/>
        <v>30.5</v>
      </c>
      <c r="H22" s="54">
        <v>60</v>
      </c>
      <c r="I22" s="63">
        <f ca="1">IF(AND(F22&gt;H22,F$1="No"),"",_xll.EURO(F22,H22,U22,U22,C22,V22,1,0))</f>
        <v>0</v>
      </c>
      <c r="J22" s="68">
        <f ca="1">IF(AND(G22&gt;H22,F$1="no"),"",_xll.EURO(G22,H22,U22,U22,D22,V22,1,0))</f>
        <v>0</v>
      </c>
      <c r="K22" s="9">
        <f ca="1">_xll.EURO(F22,H22,U22,U22,C22,V22,1,1)</f>
        <v>0</v>
      </c>
      <c r="L22" s="63">
        <f ca="1">IF(AND(G22&lt;H22,F$1="no"),"",_xll.EURO(G22,H22,U22,U22,C22,V22,0,0))</f>
        <v>29.5</v>
      </c>
      <c r="M22" s="68">
        <f ca="1">IF(AND(F22&lt;H22,F$1="no"),"",_xll.EURO(F22,H22,U22,U22,D22,V22,0,0))</f>
        <v>29.5</v>
      </c>
      <c r="N22" s="95">
        <f ca="1">_xll.EURO(F22,H22,U22,U22,C22,V22,0,1)</f>
        <v>0</v>
      </c>
      <c r="O22" s="14">
        <f ca="1">_xll.EURO($F22,$H22,$U22,$U22,$C22,$V22,1,2)</f>
        <v>0</v>
      </c>
      <c r="P22" s="10">
        <f ca="1">_xll.EURO($F22,$H22,$U22,$U22,$C22,$V22,1,3)</f>
        <v>0</v>
      </c>
      <c r="Q22" s="10">
        <f ca="1">_xll.EURO($F22,$H22,$U22,$U22,$C22,$V22,1,5)/365</f>
        <v>0</v>
      </c>
      <c r="R22" s="173">
        <f>VLOOKUP(E22,Lookups!$B$6:$H$304,6)</f>
        <v>37151</v>
      </c>
      <c r="S22" s="10">
        <f t="shared" ca="1" si="0"/>
        <v>0</v>
      </c>
      <c r="T22" s="180" t="str">
        <f t="shared" si="1"/>
        <v/>
      </c>
      <c r="U22" s="185">
        <f>VLOOKUP(E22,Lookups!$B$6:$E$304,4)</f>
        <v>3.5000000000000003E-2</v>
      </c>
      <c r="V22" s="28">
        <f t="shared" ca="1" si="2"/>
        <v>-38</v>
      </c>
    </row>
    <row r="23" spans="1:27" ht="13.5" thickBot="1" x14ac:dyDescent="0.25">
      <c r="A23" s="206"/>
      <c r="B23" s="193">
        <v>0</v>
      </c>
      <c r="C23" s="31">
        <f>C22+B23</f>
        <v>0.9</v>
      </c>
      <c r="D23" s="36">
        <f>D22+B23</f>
        <v>1.1000000000000001</v>
      </c>
      <c r="E23" s="21">
        <v>37135</v>
      </c>
      <c r="F23" s="58">
        <f t="shared" si="7"/>
        <v>30.5</v>
      </c>
      <c r="G23" s="58">
        <f t="shared" si="7"/>
        <v>30.5</v>
      </c>
      <c r="H23" s="55">
        <v>65</v>
      </c>
      <c r="I23" s="65">
        <f ca="1">IF(AND(F23&gt;H23,F$1="No"),"",_xll.EURO(F23,H23,U23,U23,C23,V23,1,0))</f>
        <v>0</v>
      </c>
      <c r="J23" s="69">
        <f ca="1">IF(AND(G23&gt;H23,F$1="no"),"",_xll.EURO(G23,H23,U23,U23,D23,V23,1,0))</f>
        <v>0</v>
      </c>
      <c r="K23" s="11">
        <f ca="1">_xll.EURO(F23,H23,U23,U23,C23,V23,1,1)</f>
        <v>0</v>
      </c>
      <c r="L23" s="65">
        <f ca="1">IF(AND(G23&lt;H23,F$1="no"),"",_xll.EURO(G23,H23,U23,U23,C23,V23,0,0))</f>
        <v>34.5</v>
      </c>
      <c r="M23" s="69">
        <f ca="1">IF(AND(F23&lt;H23,F$1="no"),"",_xll.EURO(F23,H23,U23,U23,D23,V23,0,0))</f>
        <v>34.5</v>
      </c>
      <c r="N23" s="96">
        <f ca="1">_xll.EURO(F23,H23,U23,U23,C23,V23,0,1)</f>
        <v>0</v>
      </c>
      <c r="O23" s="17">
        <f ca="1">_xll.EURO($F23,$H23,$U23,$U23,$C23,$V23,1,2)</f>
        <v>0</v>
      </c>
      <c r="P23" s="12">
        <f ca="1">_xll.EURO($F23,$H23,$U23,$U23,$C23,$V23,1,3)</f>
        <v>0</v>
      </c>
      <c r="Q23" s="12">
        <f ca="1">_xll.EURO($F23,$H23,$U23,$U23,$C23,$V23,1,5)/365</f>
        <v>0</v>
      </c>
      <c r="R23" s="174">
        <f>VLOOKUP(E23,Lookups!$B$6:$H$304,6)</f>
        <v>37151</v>
      </c>
      <c r="S23" s="12">
        <f t="shared" ca="1" si="0"/>
        <v>0</v>
      </c>
      <c r="T23" s="181" t="str">
        <f t="shared" si="1"/>
        <v/>
      </c>
      <c r="U23" s="186">
        <f>VLOOKUP(E23,Lookups!$B$6:$E$304,4)</f>
        <v>3.5000000000000003E-2</v>
      </c>
      <c r="V23" s="30">
        <f t="shared" ca="1" si="2"/>
        <v>-38</v>
      </c>
    </row>
    <row r="24" spans="1:27" x14ac:dyDescent="0.2">
      <c r="A24" s="204" t="s">
        <v>28</v>
      </c>
      <c r="B24" s="195"/>
      <c r="C24" s="32">
        <v>0.35</v>
      </c>
      <c r="D24" s="34">
        <v>0.44</v>
      </c>
      <c r="E24" s="20">
        <v>37165</v>
      </c>
      <c r="F24" s="88">
        <f>'Monthly Option Markets'!F24</f>
        <v>41</v>
      </c>
      <c r="G24" s="88">
        <f>'Monthly Option Markets'!G24</f>
        <v>41</v>
      </c>
      <c r="H24" s="53">
        <v>40</v>
      </c>
      <c r="I24" s="61">
        <f ca="1">IF(AND(F24&gt;H24,F$1="No"),"",_xll.EURO(F24,H24,U24,U24,C24,V24,1,0))</f>
        <v>1</v>
      </c>
      <c r="J24" s="67">
        <f ca="1">IF(AND(G24&gt;H24,F$1="no"),"",_xll.EURO(G24,H24,U24,U24,D24,V24,1,0))</f>
        <v>1</v>
      </c>
      <c r="K24" s="7">
        <f ca="1">_xll.EURO(F24,H24,U24,U24,C24,V24,1,1)</f>
        <v>0</v>
      </c>
      <c r="L24" s="61">
        <f ca="1">IF(AND(G24&lt;H24,F$1="no"),"",_xll.EURO(G24,H24,U24,U24,C24,V24,0,0))</f>
        <v>0</v>
      </c>
      <c r="M24" s="67">
        <f ca="1">IF(AND(F24&lt;H24,F$1="no"),"",_xll.EURO(F24,H24,U24,U24,D24,V24,0,0))</f>
        <v>0</v>
      </c>
      <c r="N24" s="94">
        <f ca="1">_xll.EURO(F24,H24,U24,U24,C24,V24,0,1)</f>
        <v>0</v>
      </c>
      <c r="O24" s="16">
        <f ca="1">_xll.EURO($F24,$H24,$U24,$U24,$C24,$V24,1,2)</f>
        <v>0</v>
      </c>
      <c r="P24" s="8">
        <f ca="1">_xll.EURO($F24,$H24,$U24,$U24,$C24,$V24,1,3)</f>
        <v>0</v>
      </c>
      <c r="Q24" s="8">
        <f ca="1">_xll.EURO($F24,$H24,$U24,$U24,$C24,$V24,1,5)/365</f>
        <v>0</v>
      </c>
      <c r="R24" s="172">
        <f>VLOOKUP(E24,Lookups!$B$6:$H$304,6)</f>
        <v>37180</v>
      </c>
      <c r="S24" s="8" t="str">
        <f t="shared" si="0"/>
        <v/>
      </c>
      <c r="T24" s="179">
        <f t="shared" ca="1" si="1"/>
        <v>0</v>
      </c>
      <c r="U24" s="184">
        <f>VLOOKUP(E24,Lookups!$B$6:$E$304,4)</f>
        <v>3.5000000000000003E-2</v>
      </c>
      <c r="V24" s="27">
        <f t="shared" ca="1" si="2"/>
        <v>-9</v>
      </c>
    </row>
    <row r="25" spans="1:27" x14ac:dyDescent="0.2">
      <c r="A25" s="205"/>
      <c r="B25" s="192">
        <v>0</v>
      </c>
      <c r="C25" s="18">
        <f>C24+B25</f>
        <v>0.35</v>
      </c>
      <c r="D25" s="35">
        <f>D24+B25</f>
        <v>0.44</v>
      </c>
      <c r="E25" s="38">
        <v>37165</v>
      </c>
      <c r="F25" s="57">
        <f t="shared" ref="F25:G28" si="8">F24</f>
        <v>41</v>
      </c>
      <c r="G25" s="57">
        <f t="shared" si="8"/>
        <v>41</v>
      </c>
      <c r="H25" s="54">
        <v>45</v>
      </c>
      <c r="I25" s="63">
        <f ca="1">IF(AND(F25&gt;H25,F$1="No"),"",_xll.EURO(F25,H25,U25,U25,C25,V25,1,0))</f>
        <v>0</v>
      </c>
      <c r="J25" s="68">
        <f ca="1">IF(AND(G25&gt;H25,F$1="no"),"",_xll.EURO(G25,H25,U25,U25,D25,V25,1,0))</f>
        <v>0</v>
      </c>
      <c r="K25" s="9">
        <f ca="1">_xll.EURO(F25,H25,U25,U25,C25,V25,1,1)</f>
        <v>0</v>
      </c>
      <c r="L25" s="63">
        <f ca="1">IF(AND(G25&lt;H25,F$1="no"),"",_xll.EURO(G25,H25,U25,U25,C25,V25,0,0))</f>
        <v>4</v>
      </c>
      <c r="M25" s="68">
        <f ca="1">IF(AND(F25&lt;H25,F$1="no"),"",_xll.EURO(F25,H25,U25,U25,D25,V25,0,0))</f>
        <v>4</v>
      </c>
      <c r="N25" s="95">
        <f ca="1">_xll.EURO(F25,H25,U25,U25,C25,V25,0,1)</f>
        <v>0</v>
      </c>
      <c r="O25" s="14">
        <f ca="1">_xll.EURO($F25,$H25,$U25,$U25,$C25,$V25,1,2)</f>
        <v>0</v>
      </c>
      <c r="P25" s="10">
        <f ca="1">_xll.EURO($F25,$H25,$U25,$U25,$C25,$V25,1,3)</f>
        <v>0</v>
      </c>
      <c r="Q25" s="10">
        <f ca="1">_xll.EURO($F25,$H25,$U25,$U25,$C25,$V25,1,5)/365</f>
        <v>0</v>
      </c>
      <c r="R25" s="173">
        <f>VLOOKUP(E25,Lookups!$B$6:$H$304,6)</f>
        <v>37180</v>
      </c>
      <c r="S25" s="10">
        <f t="shared" ca="1" si="0"/>
        <v>0</v>
      </c>
      <c r="T25" s="180" t="str">
        <f t="shared" si="1"/>
        <v/>
      </c>
      <c r="U25" s="185">
        <f>VLOOKUP(E25,Lookups!$B$6:$E$304,4)</f>
        <v>3.5000000000000003E-2</v>
      </c>
      <c r="V25" s="28">
        <f t="shared" ca="1" si="2"/>
        <v>-9</v>
      </c>
    </row>
    <row r="26" spans="1:27" x14ac:dyDescent="0.2">
      <c r="A26" s="205"/>
      <c r="B26" s="192">
        <v>0</v>
      </c>
      <c r="C26" s="18">
        <f>C25+B26</f>
        <v>0.35</v>
      </c>
      <c r="D26" s="35">
        <f>D25+B26</f>
        <v>0.44</v>
      </c>
      <c r="E26" s="38">
        <v>37165</v>
      </c>
      <c r="F26" s="57">
        <f t="shared" si="8"/>
        <v>41</v>
      </c>
      <c r="G26" s="57">
        <f t="shared" si="8"/>
        <v>41</v>
      </c>
      <c r="H26" s="54">
        <f>H25</f>
        <v>45</v>
      </c>
      <c r="I26" s="63">
        <f ca="1">IF(AND(F26&gt;H26,F$1="No"),"",_xll.EURO(F26,H26,U26,U26,C26,V26,1,0))</f>
        <v>0</v>
      </c>
      <c r="J26" s="68">
        <f ca="1">IF(AND(G26&gt;H26,F$1="no"),"",_xll.EURO(G26,H26,U26,U26,D26,V26,1,0))</f>
        <v>0</v>
      </c>
      <c r="K26" s="9">
        <f ca="1">_xll.EURO(F26,H26,U26,U26,C26,V26,1,1)</f>
        <v>0</v>
      </c>
      <c r="L26" s="63">
        <f ca="1">IF(AND(G26&lt;H26,F$1="no"),"",_xll.EURO(G26,H26,U26,U26,C26,V26,0,0))</f>
        <v>4</v>
      </c>
      <c r="M26" s="68">
        <f ca="1">IF(AND(F26&lt;H26,F$1="no"),"",_xll.EURO(F26,H26,U26,U26,D26,V26,0,0))</f>
        <v>4</v>
      </c>
      <c r="N26" s="95">
        <f ca="1">_xll.EURO(F26,H26,U26,U26,C26,V26,0,1)</f>
        <v>0</v>
      </c>
      <c r="O26" s="14">
        <f ca="1">_xll.EURO($F26,$H26,$U26,$U26,$C26,$V26,1,2)</f>
        <v>0</v>
      </c>
      <c r="P26" s="10">
        <f ca="1">_xll.EURO($F26,$H26,$U26,$U26,$C26,$V26,1,3)</f>
        <v>0</v>
      </c>
      <c r="Q26" s="10">
        <f ca="1">_xll.EURO($F26,$H26,$U26,$U26,$C26,$V26,1,5)/365</f>
        <v>0</v>
      </c>
      <c r="R26" s="173">
        <f>VLOOKUP(E26,Lookups!$B$6:$H$304,6)</f>
        <v>37180</v>
      </c>
      <c r="S26" s="10">
        <f t="shared" ca="1" si="0"/>
        <v>0</v>
      </c>
      <c r="T26" s="180" t="str">
        <f t="shared" si="1"/>
        <v/>
      </c>
      <c r="U26" s="185">
        <f>VLOOKUP(E26,Lookups!$B$6:$E$304,4)</f>
        <v>3.5000000000000003E-2</v>
      </c>
      <c r="V26" s="28">
        <f t="shared" ca="1" si="2"/>
        <v>-9</v>
      </c>
    </row>
    <row r="27" spans="1:27" x14ac:dyDescent="0.2">
      <c r="A27" s="205"/>
      <c r="B27" s="192">
        <v>0</v>
      </c>
      <c r="C27" s="18">
        <f>C26+B27</f>
        <v>0.35</v>
      </c>
      <c r="D27" s="35">
        <f>D26+B27</f>
        <v>0.44</v>
      </c>
      <c r="E27" s="38">
        <v>37165</v>
      </c>
      <c r="F27" s="57">
        <f t="shared" si="8"/>
        <v>41</v>
      </c>
      <c r="G27" s="57">
        <f t="shared" si="8"/>
        <v>41</v>
      </c>
      <c r="H27" s="54">
        <v>55</v>
      </c>
      <c r="I27" s="63">
        <f ca="1">IF(AND(F27&gt;H27,F$1="No"),"",_xll.EURO(F27,H27,U27,U27,C27,V27,1,0))</f>
        <v>0</v>
      </c>
      <c r="J27" s="68">
        <f ca="1">IF(AND(G27&gt;H27,F$1="no"),"",_xll.EURO(G27,H27,U27,U27,D27,V27,1,0))</f>
        <v>0</v>
      </c>
      <c r="K27" s="9">
        <f ca="1">_xll.EURO(F27,H27,U27,U27,C27,V27,1,1)</f>
        <v>0</v>
      </c>
      <c r="L27" s="63">
        <f ca="1">IF(AND(G27&lt;H27,F$1="no"),"",_xll.EURO(G27,H27,U27,U27,C27,V27,0,0))</f>
        <v>14</v>
      </c>
      <c r="M27" s="68">
        <f ca="1">IF(AND(F27&lt;H27,F$1="no"),"",_xll.EURO(F27,H27,U27,U27,D27,V27,0,0))</f>
        <v>14</v>
      </c>
      <c r="N27" s="95">
        <f ca="1">_xll.EURO(F27,H27,U27,U27,C27,V27,0,1)</f>
        <v>0</v>
      </c>
      <c r="O27" s="14">
        <f ca="1">_xll.EURO($F27,$H27,$U27,$U27,$C27,$V27,1,2)</f>
        <v>0</v>
      </c>
      <c r="P27" s="10">
        <f ca="1">_xll.EURO($F27,$H27,$U27,$U27,$C27,$V27,1,3)</f>
        <v>0</v>
      </c>
      <c r="Q27" s="10">
        <f ca="1">_xll.EURO($F27,$H27,$U27,$U27,$C27,$V27,1,5)/365</f>
        <v>0</v>
      </c>
      <c r="R27" s="173">
        <f>VLOOKUP(E27,Lookups!$B$6:$H$304,6)</f>
        <v>37180</v>
      </c>
      <c r="S27" s="10">
        <f t="shared" ca="1" si="0"/>
        <v>0</v>
      </c>
      <c r="T27" s="180" t="str">
        <f t="shared" si="1"/>
        <v/>
      </c>
      <c r="U27" s="185">
        <f>VLOOKUP(E27,Lookups!$B$6:$E$304,4)</f>
        <v>3.5000000000000003E-2</v>
      </c>
      <c r="V27" s="28">
        <f t="shared" ca="1" si="2"/>
        <v>-9</v>
      </c>
    </row>
    <row r="28" spans="1:27" ht="13.5" thickBot="1" x14ac:dyDescent="0.25">
      <c r="A28" s="206"/>
      <c r="B28" s="193">
        <v>0</v>
      </c>
      <c r="C28" s="31">
        <f>C27+B28</f>
        <v>0.35</v>
      </c>
      <c r="D28" s="36">
        <f>D27+B28</f>
        <v>0.44</v>
      </c>
      <c r="E28" s="38">
        <v>37165</v>
      </c>
      <c r="F28" s="57">
        <f t="shared" si="8"/>
        <v>41</v>
      </c>
      <c r="G28" s="57">
        <f t="shared" si="8"/>
        <v>41</v>
      </c>
      <c r="H28" s="54">
        <v>60</v>
      </c>
      <c r="I28" s="63">
        <f ca="1">IF(AND(F28&gt;H28,F$1="No"),"",_xll.EURO(F28,H28,U28,U28,C28,V28,1,0))</f>
        <v>0</v>
      </c>
      <c r="J28" s="68">
        <f ca="1">IF(AND(G28&gt;H28,F$1="no"),"",_xll.EURO(G28,H28,U28,U28,D28,V28,1,0))</f>
        <v>0</v>
      </c>
      <c r="K28" s="9">
        <f ca="1">_xll.EURO(F28,H28,U28,U28,C28,V28,1,1)</f>
        <v>0</v>
      </c>
      <c r="L28" s="63">
        <f ca="1">IF(AND(G28&lt;H28,F$1="no"),"",_xll.EURO(G28,H28,U28,U28,C28,V28,0,0))</f>
        <v>19</v>
      </c>
      <c r="M28" s="68">
        <f ca="1">IF(AND(F28&lt;H28,F$1="no"),"",_xll.EURO(F28,H28,U28,U28,D28,V28,0,0))</f>
        <v>19</v>
      </c>
      <c r="N28" s="95">
        <f ca="1">_xll.EURO(F28,H28,U28,U28,C28,V28,0,1)</f>
        <v>0</v>
      </c>
      <c r="O28" s="14">
        <f ca="1">_xll.EURO($F28,$H28,$U28,$U28,$C28,$V28,1,2)</f>
        <v>0</v>
      </c>
      <c r="P28" s="10">
        <f ca="1">_xll.EURO($F28,$H28,$U28,$U28,$C28,$V28,1,3)</f>
        <v>0</v>
      </c>
      <c r="Q28" s="10">
        <f ca="1">_xll.EURO($F28,$H28,$U28,$U28,$C28,$V28,1,5)/365</f>
        <v>0</v>
      </c>
      <c r="R28" s="173">
        <f>VLOOKUP(E28,Lookups!$B$6:$H$304,6)</f>
        <v>37180</v>
      </c>
      <c r="S28" s="10">
        <f t="shared" ca="1" si="0"/>
        <v>0</v>
      </c>
      <c r="T28" s="180" t="str">
        <f t="shared" si="1"/>
        <v/>
      </c>
      <c r="U28" s="185">
        <f>VLOOKUP(E28,Lookups!$B$6:$E$304,4)</f>
        <v>3.5000000000000003E-2</v>
      </c>
      <c r="V28" s="28">
        <f t="shared" ca="1" si="2"/>
        <v>-9</v>
      </c>
    </row>
    <row r="29" spans="1:27" x14ac:dyDescent="0.2">
      <c r="A29" s="204" t="s">
        <v>29</v>
      </c>
      <c r="B29" s="195"/>
      <c r="C29" s="32">
        <v>0.7</v>
      </c>
      <c r="D29" s="34">
        <v>0.7</v>
      </c>
      <c r="E29" s="26">
        <v>37165</v>
      </c>
      <c r="F29" s="88">
        <f>'Monthly Option Markets'!F29</f>
        <v>50.75</v>
      </c>
      <c r="G29" s="88">
        <f>'Monthly Option Markets'!G29</f>
        <v>51</v>
      </c>
      <c r="H29" s="53">
        <v>75</v>
      </c>
      <c r="I29" s="61">
        <f ca="1">IF(AND(F29&gt;H29,F$1="No"),"",_xll.EURO(F29,H29,U29,U29,C29,V29,1,0))</f>
        <v>0</v>
      </c>
      <c r="J29" s="67">
        <f ca="1">IF(AND(G29&gt;H29,F$1="no"),"",_xll.EURO(G29,H29,U29,U29,D29,V29,1,0))</f>
        <v>0</v>
      </c>
      <c r="K29" s="7">
        <f ca="1">_xll.EURO(F29,H29,U29,U29,C29,V29,1,1)</f>
        <v>0</v>
      </c>
      <c r="L29" s="61">
        <f ca="1">IF(AND(G29&lt;H29,F$1="no"),"",_xll.EURO(G29,H29,U29,U29,C29,V29,0,0))</f>
        <v>24</v>
      </c>
      <c r="M29" s="62">
        <f ca="1">IF(AND(F29&lt;H29,F$1="no"),"",_xll.EURO(F29,H29,U29,U29,D29,V29,0,0))</f>
        <v>24.25</v>
      </c>
      <c r="N29" s="94">
        <f ca="1">_xll.EURO(F29,H29,U29,U29,C29,V29,0,1)</f>
        <v>0</v>
      </c>
      <c r="O29" s="16">
        <f ca="1">_xll.EURO($F29,$H29,$U29,$U29,$C29,$V29,1,2)</f>
        <v>0</v>
      </c>
      <c r="P29" s="8">
        <f ca="1">_xll.EURO($F29,$H29,$U29,$U29,$C29,$V29,1,3)</f>
        <v>0</v>
      </c>
      <c r="Q29" s="8">
        <f ca="1">_xll.EURO($F29,$H29,$U29,$U29,$C29,$V29,1,5)/365</f>
        <v>0</v>
      </c>
      <c r="R29" s="172">
        <f>VLOOKUP(E29,Lookups!$B$6:$H$304,6)</f>
        <v>37180</v>
      </c>
      <c r="S29" s="8">
        <f t="shared" ca="1" si="0"/>
        <v>0</v>
      </c>
      <c r="T29" s="179" t="str">
        <f t="shared" si="1"/>
        <v/>
      </c>
      <c r="U29" s="184">
        <f>VLOOKUP(E29,Lookups!$B$6:$E$304,4)</f>
        <v>3.5000000000000003E-2</v>
      </c>
      <c r="V29" s="27">
        <f t="shared" ca="1" si="2"/>
        <v>-9</v>
      </c>
    </row>
    <row r="30" spans="1:27" x14ac:dyDescent="0.2">
      <c r="A30" s="205"/>
      <c r="B30" s="192"/>
      <c r="C30" s="18">
        <f t="shared" ref="C30:C37" si="9">C29+B30</f>
        <v>0.7</v>
      </c>
      <c r="D30" s="35">
        <f t="shared" ref="D30:D37" si="10">D29+B30</f>
        <v>0.7</v>
      </c>
      <c r="E30" s="13">
        <v>37196</v>
      </c>
      <c r="F30" s="57">
        <f t="shared" ref="F30:H37" si="11">F29</f>
        <v>50.75</v>
      </c>
      <c r="G30" s="57">
        <f t="shared" si="11"/>
        <v>51</v>
      </c>
      <c r="H30" s="59">
        <f t="shared" si="11"/>
        <v>75</v>
      </c>
      <c r="I30" s="63">
        <f ca="1">IF(AND(F30&gt;H30,F$1="No"),"",_xll.EURO(F30,H30,U30,U30,C30,V30,1,0))</f>
        <v>3.4851985057717472E-2</v>
      </c>
      <c r="J30" s="68">
        <f ca="1">IF(AND(G30&gt;H30,F$1="no"),"",_xll.EURO(G30,H30,U30,U30,D30,V30,1,0))</f>
        <v>3.8077983494565926E-2</v>
      </c>
      <c r="K30" s="9">
        <f ca="1">_xll.EURO(F30,H30,U30,U30,C30,V30,1,1)</f>
        <v>1.2421366026144911E-2</v>
      </c>
      <c r="L30" s="63">
        <f ca="1">IF(AND(G30&lt;H30,F$1="no"),"",_xll.EURO(G30,H30,U30,U30,C30,V30,0,0))</f>
        <v>23.989830856228174</v>
      </c>
      <c r="M30" s="64">
        <f ca="1">IF(AND(F30&lt;H30,F$1="no"),"",_xll.EURO(F30,H30,U30,U30,D30,V30,0,0))</f>
        <v>24.236102283548959</v>
      </c>
      <c r="N30" s="95">
        <f ca="1">_xll.EURO(F30,H30,U30,U30,C30,V30,0,1)</f>
        <v>-0.98556833700442226</v>
      </c>
      <c r="O30" s="14">
        <f ca="1">_xll.EURO($F30,$H30,$U30,$U30,$C30,$V30,1,2)</f>
        <v>3.7770199600426157E-3</v>
      </c>
      <c r="P30" s="10">
        <f ca="1">_xll.EURO($F30,$H30,$U30,$U30,$C30,$V30,1,3)</f>
        <v>0.39151506987353241</v>
      </c>
      <c r="Q30" s="10">
        <f ca="1">_xll.EURO($F30,$H30,$U30,$U30,$C30,$V30,1,5)/365</f>
        <v>-6.5263785435016658E-3</v>
      </c>
      <c r="R30" s="173">
        <f>VLOOKUP(E30,Lookups!$B$6:$H$304,6)</f>
        <v>37210</v>
      </c>
      <c r="S30" s="10">
        <f t="shared" ca="1" si="0"/>
        <v>3.225998436848454E-3</v>
      </c>
      <c r="T30" s="180" t="str">
        <f t="shared" si="1"/>
        <v/>
      </c>
      <c r="U30" s="185">
        <f>VLOOKUP(E30,Lookups!$B$6:$E$304,4)</f>
        <v>3.5000000000000003E-2</v>
      </c>
      <c r="V30" s="28">
        <f t="shared" ca="1" si="2"/>
        <v>21</v>
      </c>
    </row>
    <row r="31" spans="1:27" x14ac:dyDescent="0.2">
      <c r="A31" s="205"/>
      <c r="B31" s="192"/>
      <c r="C31" s="18">
        <f t="shared" si="9"/>
        <v>0.7</v>
      </c>
      <c r="D31" s="35">
        <f t="shared" si="10"/>
        <v>0.7</v>
      </c>
      <c r="E31" s="91">
        <v>37226</v>
      </c>
      <c r="F31" s="84">
        <f t="shared" si="11"/>
        <v>50.75</v>
      </c>
      <c r="G31" s="84">
        <f t="shared" si="11"/>
        <v>51</v>
      </c>
      <c r="H31" s="85">
        <f t="shared" si="11"/>
        <v>75</v>
      </c>
      <c r="I31" s="86">
        <f ca="1">IF(AND(F31&gt;H31,F$1="No"),"",_xll.EURO(F31,H31,U31,U31,C31,V31,1,0))</f>
        <v>0.4750379060766452</v>
      </c>
      <c r="J31" s="87">
        <f ca="1">IF(AND(G31&gt;H31,F$1="no"),"",_xll.EURO(G31,H31,U31,U31,D31,V31,1,0))</f>
        <v>0.49693751636296657</v>
      </c>
      <c r="K31" s="45">
        <f ca="1">_xll.EURO(F31,H31,U31,U31,C31,V31,1,1)</f>
        <v>8.6111617440484095E-2</v>
      </c>
      <c r="L31" s="86">
        <f ca="1">IF(AND(G31&lt;H31,F$1="no"),"",_xll.EURO(G31,H31,U31,U31,C31,V31,0,0))</f>
        <v>24.379934123027503</v>
      </c>
      <c r="M31" s="99">
        <f ca="1">IF(AND(F31&lt;H31,F$1="no"),"",_xll.EURO(F31,H31,U31,U31,D31,V31,0,0))</f>
        <v>24.606815727393929</v>
      </c>
      <c r="N31" s="97">
        <f ca="1">_xll.EURO(F31,H31,U31,U31,C31,V31,0,1)</f>
        <v>-0.90901324117053783</v>
      </c>
      <c r="O31" s="46">
        <f ca="1">_xll.EURO($F31,$H31,$U31,$U31,$C31,$V31,1,2)</f>
        <v>1.1822250977517134E-2</v>
      </c>
      <c r="P31" s="47">
        <f ca="1">_xll.EURO($F31,$H31,$U31,$U31,$C31,$V31,1,3)</f>
        <v>2.9761187743002009</v>
      </c>
      <c r="Q31" s="47">
        <f ca="1">_xll.EURO($F31,$H31,$U31,$U31,$C31,$V31,1,5)/365</f>
        <v>-2.0392782226551446E-2</v>
      </c>
      <c r="R31" s="175">
        <f>VLOOKUP(E31,Lookups!$B$6:$H$304,6)</f>
        <v>37240</v>
      </c>
      <c r="S31" s="47">
        <f t="shared" ca="1" si="0"/>
        <v>2.1899610286321369E-2</v>
      </c>
      <c r="T31" s="182" t="str">
        <f t="shared" si="1"/>
        <v/>
      </c>
      <c r="U31" s="187">
        <f>VLOOKUP(E31,Lookups!$B$6:$E$304,4)</f>
        <v>3.5000000000000003E-2</v>
      </c>
      <c r="V31" s="156">
        <f t="shared" ca="1" si="2"/>
        <v>51</v>
      </c>
    </row>
    <row r="32" spans="1:27" x14ac:dyDescent="0.2">
      <c r="A32" s="213"/>
      <c r="B32" s="192">
        <v>0</v>
      </c>
      <c r="C32" s="18">
        <f t="shared" si="9"/>
        <v>0.7</v>
      </c>
      <c r="D32" s="35">
        <f t="shared" si="10"/>
        <v>0.7</v>
      </c>
      <c r="E32" s="90">
        <v>37165</v>
      </c>
      <c r="F32" s="89">
        <f t="shared" si="11"/>
        <v>50.75</v>
      </c>
      <c r="G32" s="89">
        <f t="shared" si="11"/>
        <v>51</v>
      </c>
      <c r="H32" s="81">
        <v>45</v>
      </c>
      <c r="I32" s="82">
        <f ca="1">IF(AND(F32&gt;H32,F$1="No"),"",_xll.EURO(F32,H32,U32,U32,C32,V32,1,0))</f>
        <v>5.75</v>
      </c>
      <c r="J32" s="83">
        <f ca="1">IF(AND(G32&gt;H32,F$1="no"),"",_xll.EURO(G32,H32,U32,U32,D32,V32,1,0))</f>
        <v>6</v>
      </c>
      <c r="K32" s="40">
        <f ca="1">_xll.EURO(F32,H32,U32,U32,C32,V32,1,1)</f>
        <v>0</v>
      </c>
      <c r="L32" s="82">
        <f ca="1">IF(AND(G32&lt;H32,F$1="no"),"",_xll.EURO(G32,H32,U32,U32,C32,V32,0,0))</f>
        <v>0</v>
      </c>
      <c r="M32" s="92">
        <f ca="1">IF(AND(F32&lt;H32,F$1="no"),"",_xll.EURO(F32,H32,U32,U32,D32,V32,0,0))</f>
        <v>0</v>
      </c>
      <c r="N32" s="98">
        <f ca="1">_xll.EURO(F32,H32,U32,U32,C32,V32,0,1)</f>
        <v>0</v>
      </c>
      <c r="O32" s="41">
        <f ca="1">_xll.EURO($F32,$H32,$U32,$U32,$C32,$V32,1,2)</f>
        <v>0</v>
      </c>
      <c r="P32" s="42">
        <f ca="1">_xll.EURO($F32,$H32,$U32,$U32,$C32,$V32,1,3)</f>
        <v>0</v>
      </c>
      <c r="Q32" s="42">
        <f ca="1">_xll.EURO($F32,$H32,$U32,$U32,$C32,$V32,1,5)/365</f>
        <v>0</v>
      </c>
      <c r="R32" s="176">
        <f>VLOOKUP(E32,Lookups!$B$6:$H$304,6)</f>
        <v>37180</v>
      </c>
      <c r="S32" s="42" t="str">
        <f t="shared" si="0"/>
        <v/>
      </c>
      <c r="T32" s="183">
        <f t="shared" ca="1" si="1"/>
        <v>0</v>
      </c>
      <c r="U32" s="188">
        <f>VLOOKUP(E32,Lookups!$B$6:$E$304,4)</f>
        <v>3.5000000000000003E-2</v>
      </c>
      <c r="V32" s="155">
        <f t="shared" ca="1" si="2"/>
        <v>-9</v>
      </c>
    </row>
    <row r="33" spans="1:22" x14ac:dyDescent="0.2">
      <c r="A33" s="213"/>
      <c r="B33" s="192">
        <v>0</v>
      </c>
      <c r="C33" s="18">
        <f t="shared" si="9"/>
        <v>0.7</v>
      </c>
      <c r="D33" s="35">
        <f t="shared" si="10"/>
        <v>0.7</v>
      </c>
      <c r="E33" s="13">
        <v>37196</v>
      </c>
      <c r="F33" s="57">
        <f t="shared" si="11"/>
        <v>50.75</v>
      </c>
      <c r="G33" s="57">
        <f t="shared" si="11"/>
        <v>51</v>
      </c>
      <c r="H33" s="59">
        <f>H32</f>
        <v>45</v>
      </c>
      <c r="I33" s="63">
        <f ca="1">IF(AND(F33&gt;H33,F$1="No"),"",_xll.EURO(F33,H33,U33,U33,C33,V33,1,0))</f>
        <v>6.8484935203676827</v>
      </c>
      <c r="J33" s="68">
        <f ca="1">IF(AND(G33&gt;H33,F$1="no"),"",_xll.EURO(G33,H33,U33,U33,D33,V33,1,0))</f>
        <v>7.0462082285346028</v>
      </c>
      <c r="K33" s="9">
        <f ca="1">_xll.EURO(F33,H33,U33,U33,C33,V33,1,1)</f>
        <v>0.78666029188954156</v>
      </c>
      <c r="L33" s="63">
        <f ca="1">IF(AND(G33&lt;H33,F$1="no"),"",_xll.EURO(G33,H33,U33,U33,C33,V33,0,0))</f>
        <v>1.0582700103512028</v>
      </c>
      <c r="M33" s="64">
        <f ca="1">IF(AND(F33&lt;H33,F$1="no"),"",_xll.EURO(F33,H33,U33,U33,D33,V33,0,0))</f>
        <v>1.1100527279419197</v>
      </c>
      <c r="N33" s="95">
        <f ca="1">_xll.EURO(F33,H33,U33,U33,C33,V33,0,1)</f>
        <v>-0.21132941114102549</v>
      </c>
      <c r="O33" s="14">
        <f ca="1">_xll.EURO($F33,$H33,$U33,$U33,$C33,$V33,1,2)</f>
        <v>3.3930715409716622E-2</v>
      </c>
      <c r="P33" s="10">
        <f ca="1">_xll.EURO($F33,$H33,$U33,$U33,$C33,$V33,1,3)</f>
        <v>3.5171607656381725</v>
      </c>
      <c r="Q33" s="10">
        <f ca="1">_xll.EURO($F33,$H33,$U33,$U33,$C33,$V33,1,5)/365</f>
        <v>-5.8002791472902757E-2</v>
      </c>
      <c r="R33" s="173">
        <f>VLOOKUP(E33,Lookups!$B$6:$H$304,6)</f>
        <v>37210</v>
      </c>
      <c r="S33" s="10" t="str">
        <f t="shared" si="0"/>
        <v/>
      </c>
      <c r="T33" s="180">
        <f t="shared" ca="1" si="1"/>
        <v>5.1782717590716842E-2</v>
      </c>
      <c r="U33" s="185">
        <f>VLOOKUP(E33,Lookups!$B$6:$E$304,4)</f>
        <v>3.5000000000000003E-2</v>
      </c>
      <c r="V33" s="28">
        <f t="shared" ca="1" si="2"/>
        <v>21</v>
      </c>
    </row>
    <row r="34" spans="1:22" ht="13.5" thickBot="1" x14ac:dyDescent="0.25">
      <c r="A34" s="213"/>
      <c r="B34" s="192">
        <v>0.1</v>
      </c>
      <c r="C34" s="18">
        <f t="shared" si="9"/>
        <v>0.79999999999999993</v>
      </c>
      <c r="D34" s="35">
        <f t="shared" si="10"/>
        <v>0.79999999999999993</v>
      </c>
      <c r="E34" s="91">
        <v>37226</v>
      </c>
      <c r="F34" s="84">
        <f t="shared" si="11"/>
        <v>50.75</v>
      </c>
      <c r="G34" s="84">
        <f t="shared" si="11"/>
        <v>51</v>
      </c>
      <c r="H34" s="85">
        <f>H33</f>
        <v>45</v>
      </c>
      <c r="I34" s="86">
        <f ca="1">IF(AND(F34&gt;H34,F$1="No"),"",_xll.EURO(F34,H34,U34,U34,C34,V34,1,0))</f>
        <v>8.9694411642571232</v>
      </c>
      <c r="J34" s="87">
        <f ca="1">IF(AND(G34&gt;H34,F$1="no"),"",_xll.EURO(G34,H34,U34,U34,D34,V34,1,0))</f>
        <v>9.1466340102411152</v>
      </c>
      <c r="K34" s="45">
        <f ca="1">_xll.EURO(F34,H34,U34,U34,C34,V34,1,1)</f>
        <v>0.7059727516891261</v>
      </c>
      <c r="L34" s="86">
        <f ca="1">IF(AND(G34&lt;H34,F$1="no"),"",_xll.EURO(G34,H34,U34,U34,C34,V34,0,0))</f>
        <v>3.1758848585749817</v>
      </c>
      <c r="M34" s="99">
        <f ca="1">IF(AND(F34&lt;H34,F$1="no"),"",_xll.EURO(F34,H34,U34,U34,D34,V34,0,0))</f>
        <v>3.2474732272437414</v>
      </c>
      <c r="N34" s="97">
        <f ca="1">_xll.EURO(F34,H34,U34,U34,C34,V34,0,1)</f>
        <v>-0.28915210692189586</v>
      </c>
      <c r="O34" s="46">
        <f ca="1">_xll.EURO($F34,$H34,$U34,$U34,$C34,$V34,1,2)</f>
        <v>2.2473573144527359E-2</v>
      </c>
      <c r="P34" s="47">
        <f ca="1">_xll.EURO($F34,$H34,$U34,$U34,$C34,$V34,1,3)</f>
        <v>6.4656792965577301</v>
      </c>
      <c r="Q34" s="47">
        <f ca="1">_xll.EURO($F34,$H34,$U34,$U34,$C34,$V34,1,5)/365</f>
        <v>-4.9885860475363156E-2</v>
      </c>
      <c r="R34" s="175">
        <f>VLOOKUP(E34,Lookups!$B$6:$H$304,6)</f>
        <v>37240</v>
      </c>
      <c r="S34" s="47" t="str">
        <f t="shared" si="0"/>
        <v/>
      </c>
      <c r="T34" s="182">
        <f t="shared" ca="1" si="1"/>
        <v>7.1588368668759728E-2</v>
      </c>
      <c r="U34" s="187">
        <f>VLOOKUP(E34,Lookups!$B$6:$E$304,4)</f>
        <v>3.5000000000000003E-2</v>
      </c>
      <c r="V34" s="30">
        <f t="shared" ca="1" si="2"/>
        <v>51</v>
      </c>
    </row>
    <row r="35" spans="1:22" x14ac:dyDescent="0.2">
      <c r="A35" s="213"/>
      <c r="B35" s="192">
        <v>0</v>
      </c>
      <c r="C35" s="18">
        <f t="shared" si="9"/>
        <v>0.79999999999999993</v>
      </c>
      <c r="D35" s="35">
        <f t="shared" si="10"/>
        <v>0.79999999999999993</v>
      </c>
      <c r="E35" s="13">
        <v>37165</v>
      </c>
      <c r="F35" s="57">
        <f t="shared" si="11"/>
        <v>50.75</v>
      </c>
      <c r="G35" s="57">
        <f t="shared" si="11"/>
        <v>51</v>
      </c>
      <c r="H35" s="54">
        <v>50</v>
      </c>
      <c r="I35" s="63">
        <f ca="1">IF(AND(F35&gt;H35,F$1="No"),"",_xll.EURO(F35,H35,U35,U35,C35,V35,1,0))</f>
        <v>0.75</v>
      </c>
      <c r="J35" s="68">
        <f ca="1">IF(AND(G35&gt;H35,F$1="no"),"",_xll.EURO(G35,H35,U35,U35,D35,V35,1,0))</f>
        <v>1</v>
      </c>
      <c r="K35" s="9">
        <f ca="1">_xll.EURO(F35,H35,U35,U35,C35,V35,1,1)</f>
        <v>0</v>
      </c>
      <c r="L35" s="63">
        <f ca="1">IF(AND(G35&lt;H35,F$1="no"),"",_xll.EURO(G35,H35,U35,U35,C35,V35,0,0))</f>
        <v>0</v>
      </c>
      <c r="M35" s="64">
        <f ca="1">IF(AND(F35&lt;H35,F$1="no"),"",_xll.EURO(F35,H35,U35,U35,D35,V35,0,0))</f>
        <v>0</v>
      </c>
      <c r="N35" s="95">
        <f ca="1">_xll.EURO(F35,H35,U35,U35,C35,V35,0,1)</f>
        <v>0</v>
      </c>
      <c r="O35" s="14">
        <f ca="1">_xll.EURO($F35,$H35,$U35,$U35,$C35,$V35,1,2)</f>
        <v>0</v>
      </c>
      <c r="P35" s="10">
        <f ca="1">_xll.EURO($F35,$H35,$U35,$U35,$C35,$V35,1,3)</f>
        <v>0</v>
      </c>
      <c r="Q35" s="10">
        <f ca="1">_xll.EURO($F35,$H35,$U35,$U35,$C35,$V35,1,5)/365</f>
        <v>0</v>
      </c>
      <c r="R35" s="176">
        <f>VLOOKUP(E35,Lookups!$B$6:$H$304,6)</f>
        <v>37180</v>
      </c>
      <c r="S35" s="10" t="str">
        <f t="shared" si="0"/>
        <v/>
      </c>
      <c r="T35" s="183">
        <f t="shared" ca="1" si="1"/>
        <v>0</v>
      </c>
      <c r="U35" s="188">
        <f>VLOOKUP(E35,Lookups!$B$6:$E$304,4)</f>
        <v>3.5000000000000003E-2</v>
      </c>
      <c r="V35" s="28">
        <f t="shared" ca="1" si="2"/>
        <v>-9</v>
      </c>
    </row>
    <row r="36" spans="1:22" x14ac:dyDescent="0.2">
      <c r="A36" s="213"/>
      <c r="B36" s="192">
        <v>0</v>
      </c>
      <c r="C36" s="18">
        <f t="shared" si="9"/>
        <v>0.79999999999999993</v>
      </c>
      <c r="D36" s="35">
        <f t="shared" si="10"/>
        <v>0.79999999999999993</v>
      </c>
      <c r="E36" s="13">
        <v>37196</v>
      </c>
      <c r="F36" s="57">
        <f t="shared" si="11"/>
        <v>50.75</v>
      </c>
      <c r="G36" s="57">
        <f t="shared" si="11"/>
        <v>51</v>
      </c>
      <c r="H36" s="59">
        <f>H35</f>
        <v>50</v>
      </c>
      <c r="I36" s="63">
        <f ca="1">IF(AND(F36&gt;H36,F$1="No"),"",_xll.EURO(F36,H36,U36,U36,C36,V36,1,0))</f>
        <v>4.2271836460406327</v>
      </c>
      <c r="J36" s="68">
        <f ca="1">IF(AND(G36&gt;H36,F$1="no"),"",_xll.EURO(G36,H36,U36,U36,D36,V36,1,0))</f>
        <v>4.3703693066917424</v>
      </c>
      <c r="K36" s="9">
        <f ca="1">_xll.EURO(F36,H36,U36,U36,C36,V36,1,1)</f>
        <v>0.56773819566960559</v>
      </c>
      <c r="L36" s="63">
        <f ca="1">IF(AND(G36&lt;H36,F$1="no"),"",_xll.EURO(G36,H36,U36,U36,C36,V36,0,0))</f>
        <v>3.3723796036611802</v>
      </c>
      <c r="M36" s="64">
        <f ca="1">IF(AND(F36&lt;H36,F$1="no"),"",_xll.EURO(F36,H36,U36,U36,D36,V36,0,0))</f>
        <v>3.4786913687676986</v>
      </c>
      <c r="N36" s="95">
        <f ca="1">_xll.EURO(F36,H36,U36,U36,C36,V36,0,1)</f>
        <v>-0.43025150736096157</v>
      </c>
      <c r="O36" s="14">
        <f ca="1">_xll.EURO($F36,$H36,$U36,$U36,$C36,$V36,1,2)</f>
        <v>4.028624798038645E-2</v>
      </c>
      <c r="P36" s="10">
        <f ca="1">_xll.EURO($F36,$H36,$U36,$U36,$C36,$V36,1,3)</f>
        <v>4.7725223618752421</v>
      </c>
      <c r="Q36" s="10">
        <f ca="1">_xll.EURO($F36,$H36,$U36,$U36,$C36,$V36,1,5)/365</f>
        <v>-9.0562105295516393E-2</v>
      </c>
      <c r="R36" s="173">
        <f>VLOOKUP(E36,Lookups!$B$6:$H$304,6)</f>
        <v>37210</v>
      </c>
      <c r="S36" s="10" t="str">
        <f t="shared" si="0"/>
        <v/>
      </c>
      <c r="T36" s="180">
        <f t="shared" ca="1" si="1"/>
        <v>0.10631176510651841</v>
      </c>
      <c r="U36" s="185">
        <f>VLOOKUP(E36,Lookups!$B$6:$E$304,4)</f>
        <v>3.5000000000000003E-2</v>
      </c>
      <c r="V36" s="28">
        <f t="shared" ca="1" si="2"/>
        <v>21</v>
      </c>
    </row>
    <row r="37" spans="1:22" ht="13.5" thickBot="1" x14ac:dyDescent="0.25">
      <c r="A37" s="221"/>
      <c r="B37" s="193">
        <v>0</v>
      </c>
      <c r="C37" s="18">
        <f t="shared" si="9"/>
        <v>0.79999999999999993</v>
      </c>
      <c r="D37" s="35">
        <f t="shared" si="10"/>
        <v>0.79999999999999993</v>
      </c>
      <c r="E37" s="15">
        <v>37226</v>
      </c>
      <c r="F37" s="58">
        <f t="shared" si="11"/>
        <v>50.75</v>
      </c>
      <c r="G37" s="58">
        <f t="shared" si="11"/>
        <v>51</v>
      </c>
      <c r="H37" s="60">
        <f>H36</f>
        <v>50</v>
      </c>
      <c r="I37" s="65">
        <f ca="1">IF(AND(F37&gt;H37,F$1="No"),"",_xll.EURO(F37,H37,U37,U37,C37,V37,1,0))</f>
        <v>6.3366868171917865</v>
      </c>
      <c r="J37" s="69">
        <f ca="1">IF(AND(G37&gt;H37,F$1="no"),"",_xll.EURO(G37,H37,U37,U37,D37,V37,1,0))</f>
        <v>6.4815243787744627</v>
      </c>
      <c r="K37" s="11">
        <f ca="1">_xll.EURO(F37,H37,U37,U37,C37,V37,1,1)</f>
        <v>0.5761530853131539</v>
      </c>
      <c r="L37" s="65">
        <f ca="1">IF(AND(G37&lt;H37,F$1="no"),"",_xll.EURO(G37,H37,U37,U37,C37,V37,0,0))</f>
        <v>5.4863995201634381</v>
      </c>
      <c r="M37" s="66">
        <f ca="1">IF(AND(F37&lt;H37,F$1="no"),"",_xll.EURO(F37,H37,U37,U37,D37,V37,0,0))</f>
        <v>5.5903431732335171</v>
      </c>
      <c r="N37" s="96">
        <f ca="1">_xll.EURO(F37,H37,U37,U37,C37,V37,0,1)</f>
        <v>-0.41897177329786811</v>
      </c>
      <c r="O37" s="17">
        <f ca="1">_xll.EURO($F37,$H37,$U37,$U37,$C37,$V37,1,2)</f>
        <v>2.5653623032193703E-2</v>
      </c>
      <c r="P37" s="12">
        <f ca="1">_xll.EURO($F37,$H37,$U37,$U37,$C37,$V37,1,3)</f>
        <v>7.3805842201529339</v>
      </c>
      <c r="Q37" s="12">
        <f ca="1">_xll.EURO($F37,$H37,$U37,$U37,$C37,$V37,1,5)/365</f>
        <v>-5.7318956142662157E-2</v>
      </c>
      <c r="R37" s="174">
        <f>VLOOKUP(E37,Lookups!$B$6:$H$304,6)</f>
        <v>37240</v>
      </c>
      <c r="S37" s="12" t="str">
        <f t="shared" si="0"/>
        <v/>
      </c>
      <c r="T37" s="181">
        <f t="shared" ca="1" si="1"/>
        <v>0.10394365307007902</v>
      </c>
      <c r="U37" s="186">
        <f>VLOOKUP(E37,Lookups!$B$6:$E$304,4)</f>
        <v>3.5000000000000003E-2</v>
      </c>
      <c r="V37" s="28">
        <f t="shared" ca="1" si="2"/>
        <v>51</v>
      </c>
    </row>
    <row r="38" spans="1:22" x14ac:dyDescent="0.2">
      <c r="A38" s="207" t="s">
        <v>52</v>
      </c>
      <c r="B38" s="195"/>
      <c r="C38" s="104">
        <v>0.7</v>
      </c>
      <c r="D38" s="105">
        <v>0.95</v>
      </c>
      <c r="E38" s="26">
        <v>37257</v>
      </c>
      <c r="F38" s="88">
        <f>'Monthly Option Markets'!F37</f>
        <v>49</v>
      </c>
      <c r="G38" s="88">
        <f>'Monthly Option Markets'!G37</f>
        <v>50</v>
      </c>
      <c r="H38" s="53">
        <v>75</v>
      </c>
      <c r="I38" s="61">
        <f ca="1">IF(AND(F38&gt;H38,F$1="No"),"",_xll.EURO(F38,H38,U38,U38,C38,V38,1,0))</f>
        <v>0.95287651072051194</v>
      </c>
      <c r="J38" s="67">
        <f ca="1">IF(AND(G38&gt;H38,F$1="no"),"",_xll.EURO(G38,H38,U38,U38,D38,V38,1,0))</f>
        <v>2.7434585726748644</v>
      </c>
      <c r="K38" s="100">
        <f ca="1">_xll.EURO(F38,H38,U38,U38,C38,V38,1,1)</f>
        <v>0.13269917939466755</v>
      </c>
      <c r="L38" s="61">
        <f ca="1">IF(AND(G38&lt;H38,F$1="no"),"",_xll.EURO(G38,H38,U38,U38,C38,V38,0,0))</f>
        <v>25.894173214679455</v>
      </c>
      <c r="M38" s="67">
        <f ca="1">IF(AND(F38&lt;H38,F$1="no"),"",_xll.EURO(F38,H38,U38,U38,D38,V38,0,0))</f>
        <v>28.294668423065026</v>
      </c>
      <c r="N38" s="94">
        <f ca="1">_xll.EURO(F38,H38,U38,U38,C38,V38,0,1)</f>
        <v>-0.85937890911802739</v>
      </c>
      <c r="O38" s="16">
        <f ca="1">_xll.EURO($F38,$H38,$U38,$U38,$C38,$V38,1,2)</f>
        <v>1.3090314994272063E-2</v>
      </c>
      <c r="P38" s="8">
        <f ca="1">_xll.EURO($F38,$H38,$U38,$U38,$C38,$V38,1,3)</f>
        <v>4.9995183301915507</v>
      </c>
      <c r="Q38" s="8">
        <f ca="1">_xll.EURO($F38,$H38,$U38,$U38,$C38,$V38,1,5)/365</f>
        <v>-2.1005374427206444E-2</v>
      </c>
      <c r="R38" s="172">
        <f>VLOOKUP(E38,Lookups!$B$6:$H$304,6)</f>
        <v>37272</v>
      </c>
      <c r="S38" s="8">
        <f t="shared" ca="1" si="0"/>
        <v>1.7905820619543524</v>
      </c>
      <c r="T38" s="179" t="str">
        <f t="shared" si="1"/>
        <v/>
      </c>
      <c r="U38" s="184">
        <f>VLOOKUP(E38,Lookups!$B$6:$E$304,4)</f>
        <v>3.5000000000000003E-2</v>
      </c>
      <c r="V38" s="28">
        <f t="shared" ca="1" si="2"/>
        <v>83</v>
      </c>
    </row>
    <row r="39" spans="1:22" x14ac:dyDescent="0.2">
      <c r="A39" s="208"/>
      <c r="B39" s="192"/>
      <c r="C39" s="18">
        <f t="shared" ref="C39:C45" si="12">C38+B39</f>
        <v>0.7</v>
      </c>
      <c r="D39" s="35">
        <f t="shared" ref="D39:D45" si="13">D38+B39</f>
        <v>0.95</v>
      </c>
      <c r="E39" s="91">
        <v>37288</v>
      </c>
      <c r="F39" s="84">
        <f>F38</f>
        <v>49</v>
      </c>
      <c r="G39" s="84">
        <f>G38</f>
        <v>50</v>
      </c>
      <c r="H39" s="85">
        <f>H38</f>
        <v>75</v>
      </c>
      <c r="I39" s="86">
        <f ca="1">IF(AND(F39&gt;H39,F$1="No"),"",_xll.EURO(F39,H39,U39,U39,C39,V39,1,0))</f>
        <v>1.6036423242237774</v>
      </c>
      <c r="J39" s="87">
        <f ca="1">IF(AND(G39&gt;H39,F$1="no"),"",_xll.EURO(G39,H39,U39,U39,D39,V39,1,0))</f>
        <v>3.9924955942447653</v>
      </c>
      <c r="K39" s="103">
        <f ca="1">_xll.EURO(F39,H39,U39,U39,C39,V39,1,1)</f>
        <v>0.18244727442650016</v>
      </c>
      <c r="L39" s="86">
        <f ca="1">IF(AND(G39&lt;H39,F$1="no"),"",_xll.EURO(G39,H39,U39,U39,C39,V39,0,0))</f>
        <v>26.523811208139676</v>
      </c>
      <c r="M39" s="87">
        <f ca="1">IF(AND(F39&lt;H39,F$1="no"),"",_xll.EURO(F39,H39,U39,U39,D39,V39,0,0))</f>
        <v>29.414936960873348</v>
      </c>
      <c r="N39" s="97">
        <f ca="1">_xll.EURO(F39,H39,U39,U39,C39,V39,0,1)</f>
        <v>-0.80678293963719194</v>
      </c>
      <c r="O39" s="46">
        <f ca="1">_xll.EURO($F39,$H39,$U39,$U39,$C39,$V39,1,2)</f>
        <v>1.3814265948510235E-2</v>
      </c>
      <c r="P39" s="47">
        <f ca="1">_xll.EURO($F39,$H39,$U39,$U39,$C39,$V39,1,3)</f>
        <v>7.1830060399773039</v>
      </c>
      <c r="Q39" s="47">
        <f ca="1">_xll.EURO($F39,$H39,$U39,$U39,$C39,$V39,1,5)/365</f>
        <v>-2.2109713401461832E-2</v>
      </c>
      <c r="R39" s="175">
        <f>VLOOKUP(E39,Lookups!$B$6:$H$304,6)</f>
        <v>37302</v>
      </c>
      <c r="S39" s="47">
        <f t="shared" ca="1" si="0"/>
        <v>2.3888532700209879</v>
      </c>
      <c r="T39" s="182" t="str">
        <f t="shared" si="1"/>
        <v/>
      </c>
      <c r="U39" s="187">
        <f>VLOOKUP(E39,Lookups!$B$6:$E$304,4)</f>
        <v>3.5000000000000003E-2</v>
      </c>
      <c r="V39" s="28">
        <f t="shared" ca="1" si="2"/>
        <v>113</v>
      </c>
    </row>
    <row r="40" spans="1:22" x14ac:dyDescent="0.2">
      <c r="A40" s="208"/>
      <c r="B40" s="192">
        <v>0</v>
      </c>
      <c r="C40" s="18">
        <f t="shared" si="12"/>
        <v>0.7</v>
      </c>
      <c r="D40" s="35">
        <f t="shared" si="13"/>
        <v>0.95</v>
      </c>
      <c r="E40" s="90">
        <v>37257</v>
      </c>
      <c r="F40" s="89">
        <f t="shared" ref="F40:G45" si="14">F38</f>
        <v>49</v>
      </c>
      <c r="G40" s="89">
        <f t="shared" si="14"/>
        <v>50</v>
      </c>
      <c r="H40" s="81">
        <v>50</v>
      </c>
      <c r="I40" s="82">
        <f ca="1">IF(AND(F40&gt;H40,F$1="No"),"",_xll.EURO(F40,H40,U40,U40,C40,V40,1,0))</f>
        <v>6.0229398071600926</v>
      </c>
      <c r="J40" s="83">
        <f ca="1">IF(AND(G40&gt;H40,F$1="no"),"",_xll.EURO(G40,H40,U40,U40,D40,V40,1,0))</f>
        <v>8.8857644036378538</v>
      </c>
      <c r="K40" s="102">
        <f ca="1">_xll.EURO(F40,H40,U40,U40,C40,V40,1,1)</f>
        <v>0.53803201773073994</v>
      </c>
      <c r="L40" s="82">
        <f ca="1">IF(AND(G40&lt;H40,F$1="no"),"",_xll.EURO(G40,H40,U40,U40,C40,V40,0,0))</f>
        <v>6.5728959216568583</v>
      </c>
      <c r="M40" s="83">
        <f ca="1">IF(AND(F40&lt;H40,F$1="no"),"",_xll.EURO(F40,H40,U40,U40,D40,V40,0,0))</f>
        <v>9.3015495579736829</v>
      </c>
      <c r="N40" s="98">
        <f ca="1">_xll.EURO(F40,H40,U40,U40,C40,V40,0,1)</f>
        <v>-0.45404607078195514</v>
      </c>
      <c r="O40" s="41">
        <f ca="1">_xll.EURO($F40,$H40,$U40,$U40,$C40,$V40,1,2)</f>
        <v>2.4069336906776841E-2</v>
      </c>
      <c r="P40" s="42">
        <f ca="1">_xll.EURO($F40,$H40,$U40,$U40,$C40,$V40,1,3)</f>
        <v>9.1926810862566644</v>
      </c>
      <c r="Q40" s="42">
        <f ca="1">_xll.EURO($F40,$H40,$U40,$U40,$C40,$V40,1,5)/365</f>
        <v>-3.8213326562948881E-2</v>
      </c>
      <c r="R40" s="176">
        <f>VLOOKUP(E40,Lookups!$B$6:$H$304,6)</f>
        <v>37272</v>
      </c>
      <c r="S40" s="42">
        <f t="shared" ca="1" si="0"/>
        <v>2.8628245964777612</v>
      </c>
      <c r="T40" s="183" t="str">
        <f t="shared" si="1"/>
        <v/>
      </c>
      <c r="U40" s="188">
        <f>VLOOKUP(E40,Lookups!$B$6:$E$304,4)</f>
        <v>3.5000000000000003E-2</v>
      </c>
      <c r="V40" s="28">
        <f t="shared" ca="1" si="2"/>
        <v>83</v>
      </c>
    </row>
    <row r="41" spans="1:22" x14ac:dyDescent="0.2">
      <c r="A41" s="208"/>
      <c r="B41" s="192">
        <v>0</v>
      </c>
      <c r="C41" s="18">
        <f t="shared" si="12"/>
        <v>0.7</v>
      </c>
      <c r="D41" s="35">
        <f t="shared" si="13"/>
        <v>0.95</v>
      </c>
      <c r="E41" s="91">
        <v>37288</v>
      </c>
      <c r="F41" s="84">
        <f t="shared" si="14"/>
        <v>49</v>
      </c>
      <c r="G41" s="84">
        <f t="shared" si="14"/>
        <v>50</v>
      </c>
      <c r="H41" s="85">
        <f>H40</f>
        <v>50</v>
      </c>
      <c r="I41" s="86">
        <f ca="1">IF(AND(F41&gt;H41,F$1="No"),"",_xll.EURO(F41,H41,U41,U41,C41,V41,1,0))</f>
        <v>7.0736301362785525</v>
      </c>
      <c r="J41" s="87">
        <f ca="1">IF(AND(G41&gt;H41,F$1="no"),"",_xll.EURO(G41,H41,U41,U41,D41,V41,1,0))</f>
        <v>10.306610307665853</v>
      </c>
      <c r="K41" s="103">
        <f ca="1">_xll.EURO(F41,H41,U41,U41,C41,V41,1,1)</f>
        <v>0.55077484343433303</v>
      </c>
      <c r="L41" s="86">
        <f ca="1">IF(AND(G41&lt;H41,F$1="no"),"",_xll.EURO(G41,H41,U41,U41,C41,V41,0,0))</f>
        <v>7.6345460035798887</v>
      </c>
      <c r="M41" s="87">
        <f ca="1">IF(AND(F41&lt;H41,F$1="no"),"",_xll.EURO(F41,H41,U41,U41,D41,V41,0,0))</f>
        <v>10.705444383983526</v>
      </c>
      <c r="N41" s="97">
        <f ca="1">_xll.EURO(F41,H41,U41,U41,C41,V41,0,1)</f>
        <v>-0.43845537062935919</v>
      </c>
      <c r="O41" s="46">
        <f ca="1">_xll.EURO($F41,$H41,$U41,$U41,$C41,$V41,1,2)</f>
        <v>2.0475849659342599E-2</v>
      </c>
      <c r="P41" s="47">
        <f ca="1">_xll.EURO($F41,$H41,$U41,$U41,$C41,$V41,1,3)</f>
        <v>10.646830770808082</v>
      </c>
      <c r="Q41" s="47">
        <f ca="1">_xll.EURO($F41,$H41,$U41,$U41,$C41,$V41,1,5)/365</f>
        <v>-3.2321203090658175E-2</v>
      </c>
      <c r="R41" s="175">
        <f>VLOOKUP(E41,Lookups!$B$6:$H$304,6)</f>
        <v>37302</v>
      </c>
      <c r="S41" s="47">
        <f t="shared" ca="1" si="0"/>
        <v>3.2329801713873003</v>
      </c>
      <c r="T41" s="182" t="str">
        <f t="shared" si="1"/>
        <v/>
      </c>
      <c r="U41" s="187">
        <f>VLOOKUP(E41,Lookups!$B$6:$E$304,4)</f>
        <v>3.5000000000000003E-2</v>
      </c>
      <c r="V41" s="28">
        <f t="shared" ca="1" si="2"/>
        <v>113</v>
      </c>
    </row>
    <row r="42" spans="1:22" x14ac:dyDescent="0.2">
      <c r="A42" s="208"/>
      <c r="B42" s="192">
        <v>0</v>
      </c>
      <c r="C42" s="18">
        <f t="shared" si="12"/>
        <v>0.7</v>
      </c>
      <c r="D42" s="35">
        <f t="shared" si="13"/>
        <v>0.95</v>
      </c>
      <c r="E42" s="90">
        <v>37257</v>
      </c>
      <c r="F42" s="89">
        <f t="shared" si="14"/>
        <v>49</v>
      </c>
      <c r="G42" s="89">
        <f t="shared" si="14"/>
        <v>50</v>
      </c>
      <c r="H42" s="81">
        <v>50</v>
      </c>
      <c r="I42" s="82">
        <f ca="1">IF(AND(F42&gt;H42,F$1="No"),"",_xll.EURO(F42,H42,U42,U42,C42,V42,1,0))</f>
        <v>6.0229398071600926</v>
      </c>
      <c r="J42" s="83">
        <f ca="1">IF(AND(G42&gt;H42,F$1="no"),"",_xll.EURO(G42,H42,U42,U42,D42,V42,1,0))</f>
        <v>8.8857644036378538</v>
      </c>
      <c r="K42" s="102">
        <f ca="1">_xll.EURO(F42,H42,U42,U42,C42,V42,1,1)</f>
        <v>0.53803201773073994</v>
      </c>
      <c r="L42" s="82">
        <f ca="1">IF(AND(G42&lt;H42,F$1="no"),"",_xll.EURO(G42,H42,U42,U42,C42,V42,0,0))</f>
        <v>6.5728959216568583</v>
      </c>
      <c r="M42" s="83">
        <f ca="1">IF(AND(F42&lt;H42,F$1="no"),"",_xll.EURO(F42,H42,U42,U42,D42,V42,0,0))</f>
        <v>9.3015495579736829</v>
      </c>
      <c r="N42" s="98">
        <f ca="1">_xll.EURO(F42,H42,U42,U42,C42,V42,0,1)</f>
        <v>-0.45404607078195514</v>
      </c>
      <c r="O42" s="41">
        <f ca="1">_xll.EURO($F42,$H42,$U42,$U42,$C42,$V42,1,2)</f>
        <v>2.4069336906776841E-2</v>
      </c>
      <c r="P42" s="42">
        <f ca="1">_xll.EURO($F42,$H42,$U42,$U42,$C42,$V42,1,3)</f>
        <v>9.1926810862566644</v>
      </c>
      <c r="Q42" s="42">
        <f ca="1">_xll.EURO($F42,$H42,$U42,$U42,$C42,$V42,1,5)/365</f>
        <v>-3.8213326562948881E-2</v>
      </c>
      <c r="R42" s="176">
        <f>VLOOKUP(E42,Lookups!$B$6:$H$304,6)</f>
        <v>37272</v>
      </c>
      <c r="S42" s="42">
        <f t="shared" ca="1" si="0"/>
        <v>2.8628245964777612</v>
      </c>
      <c r="T42" s="183" t="str">
        <f t="shared" si="1"/>
        <v/>
      </c>
      <c r="U42" s="188">
        <f>VLOOKUP(E42,Lookups!$B$6:$E$304,4)</f>
        <v>3.5000000000000003E-2</v>
      </c>
      <c r="V42" s="28">
        <f t="shared" ca="1" si="2"/>
        <v>83</v>
      </c>
    </row>
    <row r="43" spans="1:22" x14ac:dyDescent="0.2">
      <c r="A43" s="208"/>
      <c r="B43" s="192">
        <v>0</v>
      </c>
      <c r="C43" s="18">
        <f t="shared" si="12"/>
        <v>0.7</v>
      </c>
      <c r="D43" s="35">
        <f t="shared" si="13"/>
        <v>0.95</v>
      </c>
      <c r="E43" s="91">
        <v>37288</v>
      </c>
      <c r="F43" s="84">
        <f t="shared" si="14"/>
        <v>49</v>
      </c>
      <c r="G43" s="84">
        <f t="shared" si="14"/>
        <v>50</v>
      </c>
      <c r="H43" s="85">
        <f>H42</f>
        <v>50</v>
      </c>
      <c r="I43" s="86">
        <f ca="1">IF(AND(F43&gt;H43,F$1="No"),"",_xll.EURO(F43,H43,U43,U43,C43,V43,1,0))</f>
        <v>7.0736301362785525</v>
      </c>
      <c r="J43" s="87">
        <f ca="1">IF(AND(G43&gt;H43,F$1="no"),"",_xll.EURO(G43,H43,U43,U43,D43,V43,1,0))</f>
        <v>10.306610307665853</v>
      </c>
      <c r="K43" s="103">
        <f ca="1">_xll.EURO(F43,H43,U43,U43,C43,V43,1,1)</f>
        <v>0.55077484343433303</v>
      </c>
      <c r="L43" s="86">
        <f ca="1">IF(AND(G43&lt;H43,F$1="no"),"",_xll.EURO(G43,H43,U43,U43,C43,V43,0,0))</f>
        <v>7.6345460035798887</v>
      </c>
      <c r="M43" s="87">
        <f ca="1">IF(AND(F43&lt;H43,F$1="no"),"",_xll.EURO(F43,H43,U43,U43,D43,V43,0,0))</f>
        <v>10.705444383983526</v>
      </c>
      <c r="N43" s="97">
        <f ca="1">_xll.EURO(F43,H43,U43,U43,C43,V43,0,1)</f>
        <v>-0.43845537062935919</v>
      </c>
      <c r="O43" s="46">
        <f ca="1">_xll.EURO($F43,$H43,$U43,$U43,$C43,$V43,1,2)</f>
        <v>2.0475849659342599E-2</v>
      </c>
      <c r="P43" s="47">
        <f ca="1">_xll.EURO($F43,$H43,$U43,$U43,$C43,$V43,1,3)</f>
        <v>10.646830770808082</v>
      </c>
      <c r="Q43" s="47">
        <f ca="1">_xll.EURO($F43,$H43,$U43,$U43,$C43,$V43,1,5)/365</f>
        <v>-3.2321203090658175E-2</v>
      </c>
      <c r="R43" s="175">
        <f>VLOOKUP(E43,Lookups!$B$6:$H$304,6)</f>
        <v>37302</v>
      </c>
      <c r="S43" s="47">
        <f t="shared" ca="1" si="0"/>
        <v>3.2329801713873003</v>
      </c>
      <c r="T43" s="182" t="str">
        <f t="shared" si="1"/>
        <v/>
      </c>
      <c r="U43" s="187">
        <f>VLOOKUP(E43,Lookups!$B$6:$E$304,4)</f>
        <v>3.5000000000000003E-2</v>
      </c>
      <c r="V43" s="28">
        <f t="shared" ca="1" si="2"/>
        <v>113</v>
      </c>
    </row>
    <row r="44" spans="1:22" x14ac:dyDescent="0.2">
      <c r="A44" s="208"/>
      <c r="B44" s="192">
        <v>0</v>
      </c>
      <c r="C44" s="18">
        <f t="shared" si="12"/>
        <v>0.7</v>
      </c>
      <c r="D44" s="35">
        <f t="shared" si="13"/>
        <v>0.95</v>
      </c>
      <c r="E44" s="90">
        <v>37257</v>
      </c>
      <c r="F44" s="89">
        <f t="shared" si="14"/>
        <v>49</v>
      </c>
      <c r="G44" s="89">
        <f t="shared" si="14"/>
        <v>50</v>
      </c>
      <c r="H44" s="81">
        <v>50</v>
      </c>
      <c r="I44" s="82">
        <f ca="1">IF(AND(F44&gt;H44,F$1="No"),"",_xll.EURO(F44,H44,U44,U44,C44,V44,1,0))</f>
        <v>6.0229398071600926</v>
      </c>
      <c r="J44" s="83">
        <f ca="1">IF(AND(G44&gt;H44,F$1="no"),"",_xll.EURO(G44,H44,U44,U44,D44,V44,1,0))</f>
        <v>8.8857644036378538</v>
      </c>
      <c r="K44" s="102">
        <f ca="1">_xll.EURO(F44,H44,U44,U44,C44,V44,1,1)</f>
        <v>0.53803201773073994</v>
      </c>
      <c r="L44" s="82">
        <f ca="1">IF(AND(G44&lt;H44,F$1="no"),"",_xll.EURO(G44,H44,U44,U44,C44,V44,0,0))</f>
        <v>6.5728959216568583</v>
      </c>
      <c r="M44" s="83">
        <f ca="1">IF(AND(F44&lt;H44,F$1="no"),"",_xll.EURO(F44,H44,U44,U44,D44,V44,0,0))</f>
        <v>9.3015495579736829</v>
      </c>
      <c r="N44" s="98">
        <f ca="1">_xll.EURO(F44,H44,U44,U44,C44,V44,0,1)</f>
        <v>-0.45404607078195514</v>
      </c>
      <c r="O44" s="41">
        <f ca="1">_xll.EURO($F44,$H44,$U44,$U44,$C44,$V44,1,2)</f>
        <v>2.4069336906776841E-2</v>
      </c>
      <c r="P44" s="42">
        <f ca="1">_xll.EURO($F44,$H44,$U44,$U44,$C44,$V44,1,3)</f>
        <v>9.1926810862566644</v>
      </c>
      <c r="Q44" s="42">
        <f ca="1">_xll.EURO($F44,$H44,$U44,$U44,$C44,$V44,1,5)/365</f>
        <v>-3.8213326562948881E-2</v>
      </c>
      <c r="R44" s="176">
        <f>VLOOKUP(E44,Lookups!$B$6:$H$304,6)</f>
        <v>37272</v>
      </c>
      <c r="S44" s="42">
        <f t="shared" ca="1" si="0"/>
        <v>2.8628245964777612</v>
      </c>
      <c r="T44" s="183" t="str">
        <f t="shared" si="1"/>
        <v/>
      </c>
      <c r="U44" s="188">
        <f>VLOOKUP(E44,Lookups!$B$6:$E$304,4)</f>
        <v>3.5000000000000003E-2</v>
      </c>
      <c r="V44" s="28">
        <f t="shared" ca="1" si="2"/>
        <v>83</v>
      </c>
    </row>
    <row r="45" spans="1:22" ht="13.5" thickBot="1" x14ac:dyDescent="0.25">
      <c r="A45" s="209"/>
      <c r="B45" s="193">
        <v>0</v>
      </c>
      <c r="C45" s="18">
        <f t="shared" si="12"/>
        <v>0.7</v>
      </c>
      <c r="D45" s="35">
        <f t="shared" si="13"/>
        <v>0.95</v>
      </c>
      <c r="E45" s="15">
        <v>37288</v>
      </c>
      <c r="F45" s="58">
        <f t="shared" si="14"/>
        <v>49</v>
      </c>
      <c r="G45" s="58">
        <f t="shared" si="14"/>
        <v>50</v>
      </c>
      <c r="H45" s="60">
        <f>H44</f>
        <v>50</v>
      </c>
      <c r="I45" s="65">
        <f ca="1">IF(AND(F45&gt;H45,F$1="No"),"",_xll.EURO(F45,H45,U45,U45,C45,V45,1,0))</f>
        <v>7.0736301362785525</v>
      </c>
      <c r="J45" s="69">
        <f ca="1">IF(AND(G45&gt;H45,F$1="no"),"",_xll.EURO(G45,H45,U45,U45,D45,V45,1,0))</f>
        <v>10.306610307665853</v>
      </c>
      <c r="K45" s="101">
        <f ca="1">_xll.EURO(F45,H45,U45,U45,C45,V45,1,1)</f>
        <v>0.55077484343433303</v>
      </c>
      <c r="L45" s="65">
        <f ca="1">IF(AND(G45&lt;H45,F$1="no"),"",_xll.EURO(G45,H45,U45,U45,C45,V45,0,0))</f>
        <v>7.6345460035798887</v>
      </c>
      <c r="M45" s="69">
        <f ca="1">IF(AND(F45&lt;H45,F$1="no"),"",_xll.EURO(F45,H45,U45,U45,D45,V45,0,0))</f>
        <v>10.705444383983526</v>
      </c>
      <c r="N45" s="96">
        <f ca="1">_xll.EURO(F45,H45,U45,U45,C45,V45,0,1)</f>
        <v>-0.43845537062935919</v>
      </c>
      <c r="O45" s="17">
        <f ca="1">_xll.EURO($F45,$H45,$U45,$U45,$C45,$V45,1,2)</f>
        <v>2.0475849659342599E-2</v>
      </c>
      <c r="P45" s="12">
        <f ca="1">_xll.EURO($F45,$H45,$U45,$U45,$C45,$V45,1,3)</f>
        <v>10.646830770808082</v>
      </c>
      <c r="Q45" s="12">
        <f ca="1">_xll.EURO($F45,$H45,$U45,$U45,$C45,$V45,1,5)/365</f>
        <v>-3.2321203090658175E-2</v>
      </c>
      <c r="R45" s="174">
        <f>VLOOKUP(E45,Lookups!$B$6:$H$304,6)</f>
        <v>37302</v>
      </c>
      <c r="S45" s="12">
        <f t="shared" ca="1" si="0"/>
        <v>3.2329801713873003</v>
      </c>
      <c r="T45" s="181" t="str">
        <f t="shared" si="1"/>
        <v/>
      </c>
      <c r="U45" s="186">
        <f>VLOOKUP(E45,Lookups!$B$6:$E$304,4)</f>
        <v>3.5000000000000003E-2</v>
      </c>
      <c r="V45" s="28">
        <f t="shared" ca="1" si="2"/>
        <v>113</v>
      </c>
    </row>
    <row r="46" spans="1:22" ht="12.75" customHeight="1" x14ac:dyDescent="0.2">
      <c r="A46" s="219" t="s">
        <v>47</v>
      </c>
      <c r="B46" s="195"/>
      <c r="C46" s="32">
        <v>0.7</v>
      </c>
      <c r="D46" s="34">
        <v>0.42</v>
      </c>
      <c r="E46" s="20">
        <v>37316</v>
      </c>
      <c r="F46" s="88">
        <f>'Monthly Option Markets'!F45</f>
        <v>25</v>
      </c>
      <c r="G46" s="88">
        <f>'Monthly Option Markets'!G45</f>
        <v>25</v>
      </c>
      <c r="H46" s="53">
        <v>75</v>
      </c>
      <c r="I46" s="61">
        <f ca="1">IF(AND(F46&gt;H46,F$1="No"),"",_xll.EURO(F46,H46,U46,U46,C46,V46,1,0))</f>
        <v>3.3670420396486517E-2</v>
      </c>
      <c r="J46" s="67">
        <f ca="1">IF(AND(G46&gt;H46,F$1="no"),"",_xll.EURO(G46,H46,U46,U46,D46,V46,1,0))</f>
        <v>3.0431187575192826E-5</v>
      </c>
      <c r="K46" s="7">
        <f ca="1">_xll.EURO(F46,H46,U46,U46,C46,V46,1,1)</f>
        <v>1.0344088489755812E-2</v>
      </c>
      <c r="L46" s="61">
        <f ca="1">IF(AND(G46&lt;H46,F$1="no"),"",_xll.EURO(G46,H46,U46,U46,C46,V46,0,0))</f>
        <v>49.3626491296816</v>
      </c>
      <c r="M46" s="67">
        <f ca="1">IF(AND(F46&lt;H46,F$1="no"),"",_xll.EURO(F46,H46,U46,U46,D46,V46,0,0))</f>
        <v>49.329009140472678</v>
      </c>
      <c r="N46" s="94">
        <f ca="1">_xll.EURO(F46,H46,U46,U46,C46,V46,0,1)</f>
        <v>-0.97623548569594631</v>
      </c>
      <c r="O46" s="16">
        <f ca="1">_xll.EURO($F46,$H46,$U46,$U46,$C46,$V46,1,2)</f>
        <v>2.5202529483786744E-3</v>
      </c>
      <c r="P46" s="8">
        <f ca="1">_xll.EURO($F46,$H46,$U46,$U46,$C46,$V46,1,3)</f>
        <v>0.42564847023438601</v>
      </c>
      <c r="Q46" s="8">
        <f ca="1">_xll.EURO($F46,$H46,$U46,$U46,$C46,$V46,1,5)/365</f>
        <v>-1.0540692274153629E-3</v>
      </c>
      <c r="R46" s="172">
        <f>VLOOKUP(E46,Lookups!$B$6:$H$304,6)</f>
        <v>37330</v>
      </c>
      <c r="S46" s="8">
        <f t="shared" ca="1" si="0"/>
        <v>-3.3639989208911321E-2</v>
      </c>
      <c r="T46" s="179" t="str">
        <f t="shared" si="1"/>
        <v/>
      </c>
      <c r="U46" s="184">
        <f>VLOOKUP(E46,Lookups!$B$6:$E$304,4)</f>
        <v>3.5000000000000003E-2</v>
      </c>
      <c r="V46" s="27">
        <f t="shared" ca="1" si="2"/>
        <v>141</v>
      </c>
    </row>
    <row r="47" spans="1:22" ht="12.75" customHeight="1" x14ac:dyDescent="0.2">
      <c r="A47" s="205"/>
      <c r="B47" s="192">
        <v>0</v>
      </c>
      <c r="C47" s="18">
        <f>C46+B47</f>
        <v>0.7</v>
      </c>
      <c r="D47" s="35">
        <f>D46+B47</f>
        <v>0.42</v>
      </c>
      <c r="E47" s="38">
        <v>37316</v>
      </c>
      <c r="F47" s="57">
        <f t="shared" ref="F47:G62" si="15">F46</f>
        <v>25</v>
      </c>
      <c r="G47" s="57">
        <f t="shared" si="15"/>
        <v>25</v>
      </c>
      <c r="H47" s="54">
        <v>50</v>
      </c>
      <c r="I47" s="63">
        <f ca="1">IF(AND(F47&gt;H47,F$1="No"),"",_xll.EURO(F47,H47,U47,U47,C47,V47,1,0))</f>
        <v>0.35167200180446145</v>
      </c>
      <c r="J47" s="68">
        <f ca="1">IF(AND(G47&gt;H47,F$1="no"),"",_xll.EURO(G47,H47,U47,U47,D47,V47,1,0))</f>
        <v>1.1044030156594636E-2</v>
      </c>
      <c r="K47" s="9">
        <f ca="1">_xll.EURO(F47,H47,U47,U47,C47,V47,1,1)</f>
        <v>8.3238045191767251E-2</v>
      </c>
      <c r="L47" s="63">
        <f ca="1">IF(AND(G47&lt;H47,F$1="no"),"",_xll.EURO(G47,H47,U47,U47,C47,V47,0,0))</f>
        <v>25.016161356447018</v>
      </c>
      <c r="M47" s="68">
        <f ca="1">IF(AND(F47&lt;H47,F$1="no"),"",_xll.EURO(F47,H47,U47,U47,D47,V47,0,0))</f>
        <v>24.675533384799149</v>
      </c>
      <c r="N47" s="95">
        <f ca="1">_xll.EURO(F47,H47,U47,U47,C47,V47,0,1)</f>
        <v>-0.90334152899393494</v>
      </c>
      <c r="O47" s="14">
        <f ca="1">_xll.EURO($F47,$H47,$U47,$U47,$C47,$V47,1,2)</f>
        <v>1.4040797200069148E-2</v>
      </c>
      <c r="P47" s="10">
        <f ca="1">_xll.EURO($F47,$H47,$U47,$U47,$C47,$V47,1,3)</f>
        <v>2.3713666729069556</v>
      </c>
      <c r="Q47" s="10">
        <f ca="1">_xll.EURO($F47,$H47,$U47,$U47,$C47,$V47,1,5)/365</f>
        <v>-5.8566809621847437E-3</v>
      </c>
      <c r="R47" s="173">
        <f>VLOOKUP(E47,Lookups!$B$6:$H$304,6)</f>
        <v>37330</v>
      </c>
      <c r="S47" s="10">
        <f t="shared" ca="1" si="0"/>
        <v>-0.34062797164786685</v>
      </c>
      <c r="T47" s="180" t="str">
        <f t="shared" si="1"/>
        <v/>
      </c>
      <c r="U47" s="185">
        <f>VLOOKUP(E47,Lookups!$B$6:$E$304,4)</f>
        <v>3.5000000000000003E-2</v>
      </c>
      <c r="V47" s="28">
        <f t="shared" ca="1" si="2"/>
        <v>141</v>
      </c>
    </row>
    <row r="48" spans="1:22" ht="12.75" customHeight="1" x14ac:dyDescent="0.2">
      <c r="A48" s="205"/>
      <c r="B48" s="192">
        <v>0</v>
      </c>
      <c r="C48" s="18">
        <f>C47+B48</f>
        <v>0.7</v>
      </c>
      <c r="D48" s="35">
        <f>D47+B48</f>
        <v>0.42</v>
      </c>
      <c r="E48" s="38">
        <v>37316</v>
      </c>
      <c r="F48" s="57">
        <f t="shared" si="15"/>
        <v>25</v>
      </c>
      <c r="G48" s="57">
        <f t="shared" si="15"/>
        <v>25</v>
      </c>
      <c r="H48" s="54">
        <v>50</v>
      </c>
      <c r="I48" s="63">
        <f ca="1">IF(AND(F48&gt;H48,F$1="No"),"",_xll.EURO(F48,H48,U48,U48,C48,V48,1,0))</f>
        <v>0.35167200180446145</v>
      </c>
      <c r="J48" s="68">
        <f ca="1">IF(AND(G48&gt;H48,F$1="no"),"",_xll.EURO(G48,H48,U48,U48,D48,V48,1,0))</f>
        <v>1.1044030156594636E-2</v>
      </c>
      <c r="K48" s="9">
        <f ca="1">_xll.EURO(F48,H48,U48,U48,C48,V48,1,1)</f>
        <v>8.3238045191767251E-2</v>
      </c>
      <c r="L48" s="63">
        <f ca="1">IF(AND(G48&lt;H48,F$1="no"),"",_xll.EURO(G48,H48,U48,U48,C48,V48,0,0))</f>
        <v>25.016161356447018</v>
      </c>
      <c r="M48" s="68">
        <f ca="1">IF(AND(F48&lt;H48,F$1="no"),"",_xll.EURO(F48,H48,U48,U48,D48,V48,0,0))</f>
        <v>24.675533384799149</v>
      </c>
      <c r="N48" s="95">
        <f ca="1">_xll.EURO(F48,H48,U48,U48,C48,V48,0,1)</f>
        <v>-0.90334152899393494</v>
      </c>
      <c r="O48" s="14">
        <f ca="1">_xll.EURO($F48,$H48,$U48,$U48,$C48,$V48,1,2)</f>
        <v>1.4040797200069148E-2</v>
      </c>
      <c r="P48" s="10">
        <f ca="1">_xll.EURO($F48,$H48,$U48,$U48,$C48,$V48,1,3)</f>
        <v>2.3713666729069556</v>
      </c>
      <c r="Q48" s="10">
        <f ca="1">_xll.EURO($F48,$H48,$U48,$U48,$C48,$V48,1,5)/365</f>
        <v>-5.8566809621847437E-3</v>
      </c>
      <c r="R48" s="173">
        <f>VLOOKUP(E48,Lookups!$B$6:$H$304,6)</f>
        <v>37330</v>
      </c>
      <c r="S48" s="10">
        <f t="shared" ca="1" si="0"/>
        <v>-0.34062797164786685</v>
      </c>
      <c r="T48" s="180" t="str">
        <f t="shared" si="1"/>
        <v/>
      </c>
      <c r="U48" s="185">
        <f>VLOOKUP(E48,Lookups!$B$6:$E$304,4)</f>
        <v>3.5000000000000003E-2</v>
      </c>
      <c r="V48" s="28">
        <f t="shared" ca="1" si="2"/>
        <v>141</v>
      </c>
    </row>
    <row r="49" spans="1:22" ht="12.75" customHeight="1" x14ac:dyDescent="0.2">
      <c r="A49" s="205"/>
      <c r="B49" s="192">
        <v>0</v>
      </c>
      <c r="C49" s="18">
        <f>C48+B49</f>
        <v>0.7</v>
      </c>
      <c r="D49" s="35">
        <f>D48+B49</f>
        <v>0.42</v>
      </c>
      <c r="E49" s="38">
        <v>37316</v>
      </c>
      <c r="F49" s="57">
        <f t="shared" si="15"/>
        <v>25</v>
      </c>
      <c r="G49" s="57">
        <f t="shared" si="15"/>
        <v>25</v>
      </c>
      <c r="H49" s="54">
        <v>50</v>
      </c>
      <c r="I49" s="63">
        <f ca="1">IF(AND(F49&gt;H49,F$1="No"),"",_xll.EURO(F49,H49,U49,U49,C49,V49,1,0))</f>
        <v>0.35167200180446145</v>
      </c>
      <c r="J49" s="68">
        <f ca="1">IF(AND(G49&gt;H49,F$1="no"),"",_xll.EURO(G49,H49,U49,U49,D49,V49,1,0))</f>
        <v>1.1044030156594636E-2</v>
      </c>
      <c r="K49" s="9">
        <f ca="1">_xll.EURO(F49,H49,U49,U49,C49,V49,1,1)</f>
        <v>8.3238045191767251E-2</v>
      </c>
      <c r="L49" s="63">
        <f ca="1">IF(AND(G49&lt;H49,F$1="no"),"",_xll.EURO(G49,H49,U49,U49,C49,V49,0,0))</f>
        <v>25.016161356447018</v>
      </c>
      <c r="M49" s="68">
        <f ca="1">IF(AND(F49&lt;H49,F$1="no"),"",_xll.EURO(F49,H49,U49,U49,D49,V49,0,0))</f>
        <v>24.675533384799149</v>
      </c>
      <c r="N49" s="95">
        <f ca="1">_xll.EURO(F49,H49,U49,U49,C49,V49,0,1)</f>
        <v>-0.90334152899393494</v>
      </c>
      <c r="O49" s="14">
        <f ca="1">_xll.EURO($F49,$H49,$U49,$U49,$C49,$V49,1,2)</f>
        <v>1.4040797200069148E-2</v>
      </c>
      <c r="P49" s="10">
        <f ca="1">_xll.EURO($F49,$H49,$U49,$U49,$C49,$V49,1,3)</f>
        <v>2.3713666729069556</v>
      </c>
      <c r="Q49" s="10">
        <f ca="1">_xll.EURO($F49,$H49,$U49,$U49,$C49,$V49,1,5)/365</f>
        <v>-5.8566809621847437E-3</v>
      </c>
      <c r="R49" s="173">
        <f>VLOOKUP(E49,Lookups!$B$6:$H$304,6)</f>
        <v>37330</v>
      </c>
      <c r="S49" s="10">
        <f t="shared" ca="1" si="0"/>
        <v>-0.34062797164786685</v>
      </c>
      <c r="T49" s="180" t="str">
        <f t="shared" si="1"/>
        <v/>
      </c>
      <c r="U49" s="185">
        <f>VLOOKUP(E49,Lookups!$B$6:$E$304,4)</f>
        <v>3.5000000000000003E-2</v>
      </c>
      <c r="V49" s="28">
        <f t="shared" ca="1" si="2"/>
        <v>141</v>
      </c>
    </row>
    <row r="50" spans="1:22" ht="12.75" customHeight="1" thickBot="1" x14ac:dyDescent="0.25">
      <c r="A50" s="206"/>
      <c r="B50" s="193">
        <v>0</v>
      </c>
      <c r="C50" s="18">
        <f>C49+B50</f>
        <v>0.7</v>
      </c>
      <c r="D50" s="35">
        <f>D49+B50</f>
        <v>0.42</v>
      </c>
      <c r="E50" s="38">
        <v>37316</v>
      </c>
      <c r="F50" s="57">
        <f t="shared" si="15"/>
        <v>25</v>
      </c>
      <c r="G50" s="57">
        <f t="shared" si="15"/>
        <v>25</v>
      </c>
      <c r="H50" s="54">
        <v>50</v>
      </c>
      <c r="I50" s="63">
        <f ca="1">IF(AND(F50&gt;H50,F$1="No"),"",_xll.EURO(F50,H50,U50,U50,C50,V50,1,0))</f>
        <v>0.35167200180446145</v>
      </c>
      <c r="J50" s="68">
        <f ca="1">IF(AND(G50&gt;H50,F$1="no"),"",_xll.EURO(G50,H50,U50,U50,D50,V50,1,0))</f>
        <v>1.1044030156594636E-2</v>
      </c>
      <c r="K50" s="9">
        <f ca="1">_xll.EURO(F50,H50,U50,U50,C50,V50,1,1)</f>
        <v>8.3238045191767251E-2</v>
      </c>
      <c r="L50" s="63">
        <f ca="1">IF(AND(G50&lt;H50,F$1="no"),"",_xll.EURO(G50,H50,U50,U50,C50,V50,0,0))</f>
        <v>25.016161356447018</v>
      </c>
      <c r="M50" s="68">
        <f ca="1">IF(AND(F50&lt;H50,F$1="no"),"",_xll.EURO(F50,H50,U50,U50,D50,V50,0,0))</f>
        <v>24.675533384799149</v>
      </c>
      <c r="N50" s="95">
        <f ca="1">_xll.EURO(F50,H50,U50,U50,C50,V50,0,1)</f>
        <v>-0.90334152899393494</v>
      </c>
      <c r="O50" s="14">
        <f ca="1">_xll.EURO($F50,$H50,$U50,$U50,$C50,$V50,1,2)</f>
        <v>1.4040797200069148E-2</v>
      </c>
      <c r="P50" s="10">
        <f ca="1">_xll.EURO($F50,$H50,$U50,$U50,$C50,$V50,1,3)</f>
        <v>2.3713666729069556</v>
      </c>
      <c r="Q50" s="10">
        <f ca="1">_xll.EURO($F50,$H50,$U50,$U50,$C50,$V50,1,5)/365</f>
        <v>-5.8566809621847437E-3</v>
      </c>
      <c r="R50" s="173">
        <f>VLOOKUP(E50,Lookups!$B$6:$H$304,6)</f>
        <v>37330</v>
      </c>
      <c r="S50" s="10">
        <f t="shared" ca="1" si="0"/>
        <v>-0.34062797164786685</v>
      </c>
      <c r="T50" s="180" t="str">
        <f t="shared" si="1"/>
        <v/>
      </c>
      <c r="U50" s="185">
        <f>VLOOKUP(E50,Lookups!$B$6:$E$304,4)</f>
        <v>3.5000000000000003E-2</v>
      </c>
      <c r="V50" s="28">
        <f t="shared" ca="1" si="2"/>
        <v>141</v>
      </c>
    </row>
    <row r="51" spans="1:22" ht="12.75" customHeight="1" x14ac:dyDescent="0.2">
      <c r="A51" s="220" t="s">
        <v>48</v>
      </c>
      <c r="B51" s="195"/>
      <c r="C51" s="32">
        <f>C50</f>
        <v>0.7</v>
      </c>
      <c r="D51" s="34">
        <f>D50</f>
        <v>0.42</v>
      </c>
      <c r="E51" s="20">
        <v>37347</v>
      </c>
      <c r="F51" s="88">
        <f>'Monthly Option Markets'!F45</f>
        <v>25</v>
      </c>
      <c r="G51" s="88">
        <f>'Monthly Option Markets'!G45</f>
        <v>25</v>
      </c>
      <c r="H51" s="53">
        <v>75</v>
      </c>
      <c r="I51" s="61">
        <f ca="1">IF(AND(F51&gt;H51,F$1="No"),"",_xll.EURO(F51,H51,U51,U51,C51,V51,1,0))</f>
        <v>7.5996715550434524E-2</v>
      </c>
      <c r="J51" s="67">
        <f ca="1">IF(AND(G51&gt;H51,F$1="no"),"",_xll.EURO(G51,H51,U51,U51,D51,V51,1,0))</f>
        <v>1.9650604998128814E-4</v>
      </c>
      <c r="K51" s="7">
        <f ca="1">_xll.EURO(F51,H51,U51,U51,C51,V51,1,1)</f>
        <v>2.0002530442851389E-2</v>
      </c>
      <c r="L51" s="61">
        <f ca="1">IF(AND(G51&lt;H51,F$1="no"),"",_xll.EURO(G51,H51,U51,U51,C51,V51,0,0))</f>
        <v>49.258657764959295</v>
      </c>
      <c r="M51" s="67">
        <f ca="1">IF(AND(F51&lt;H51,F$1="no"),"",_xll.EURO(F51,H51,U51,U51,D51,V51,0,0))</f>
        <v>49.182857555458838</v>
      </c>
      <c r="N51" s="94">
        <f ca="1">_xll.EURO(F51,H51,U51,U51,C51,V51,0,1)</f>
        <v>-0.96365069054532571</v>
      </c>
      <c r="O51" s="16">
        <f ca="1">_xll.EURO($F51,$H51,$U51,$U51,$C51,$V51,1,2)</f>
        <v>4.0221719721401494E-3</v>
      </c>
      <c r="P51" s="8">
        <f ca="1">_xll.EURO($F51,$H51,$U51,$U51,$C51,$V51,1,3)</f>
        <v>0.82866102916781992</v>
      </c>
      <c r="Q51" s="8">
        <f ca="1">_xll.EURO($F51,$H51,$U51,$U51,$C51,$V51,1,5)/365</f>
        <v>-1.6800964333964249E-3</v>
      </c>
      <c r="R51" s="172">
        <f>VLOOKUP(E51,Lookups!$B$6:$H$304,6)</f>
        <v>37361</v>
      </c>
      <c r="S51" s="8">
        <f t="shared" ca="1" si="0"/>
        <v>-7.5800209500453242E-2</v>
      </c>
      <c r="T51" s="179" t="str">
        <f t="shared" si="1"/>
        <v/>
      </c>
      <c r="U51" s="184">
        <f>VLOOKUP(E51,Lookups!$B$6:$E$304,4)</f>
        <v>3.5000000000000003E-2</v>
      </c>
      <c r="V51" s="27">
        <f t="shared" ca="1" si="2"/>
        <v>172</v>
      </c>
    </row>
    <row r="52" spans="1:22" ht="12.75" customHeight="1" x14ac:dyDescent="0.2">
      <c r="A52" s="205"/>
      <c r="B52" s="192">
        <v>0</v>
      </c>
      <c r="C52" s="18">
        <f>C51+B52</f>
        <v>0.7</v>
      </c>
      <c r="D52" s="35">
        <f>D51+B52</f>
        <v>0.42</v>
      </c>
      <c r="E52" s="38">
        <v>37347</v>
      </c>
      <c r="F52" s="57">
        <f t="shared" si="15"/>
        <v>25</v>
      </c>
      <c r="G52" s="57">
        <f t="shared" si="15"/>
        <v>25</v>
      </c>
      <c r="H52" s="54">
        <v>50</v>
      </c>
      <c r="I52" s="63">
        <f ca="1">IF(AND(F52&gt;H52,F$1="No"),"",_xll.EURO(F52,H52,U52,U52,C52,V52,1,0))</f>
        <v>0.54550758208509986</v>
      </c>
      <c r="J52" s="68">
        <f ca="1">IF(AND(G52&gt;H52,F$1="no"),"",_xll.EURO(G52,H52,U52,U52,D52,V52,1,0))</f>
        <v>2.6632622192873046E-2</v>
      </c>
      <c r="K52" s="9">
        <f ca="1">_xll.EURO(F52,H52,U52,U52,C52,V52,1,1)</f>
        <v>0.11265607714478214</v>
      </c>
      <c r="L52" s="63">
        <f ca="1">IF(AND(G52&lt;H52,F$1="no"),"",_xll.EURO(G52,H52,U52,U52,C52,V52,0,0))</f>
        <v>25.136838106789522</v>
      </c>
      <c r="M52" s="68">
        <f ca="1">IF(AND(F52&lt;H52,F$1="no"),"",_xll.EURO(F52,H52,U52,U52,D52,V52,0,0))</f>
        <v>24.617963146897303</v>
      </c>
      <c r="N52" s="95">
        <f ca="1">_xll.EURO(F52,H52,U52,U52,C52,V52,0,1)</f>
        <v>-0.87099714384339499</v>
      </c>
      <c r="O52" s="14">
        <f ca="1">_xll.EURO($F52,$H52,$U52,$U52,$C52,$V52,1,2)</f>
        <v>1.585241856758669E-2</v>
      </c>
      <c r="P52" s="10">
        <f ca="1">_xll.EURO($F52,$H52,$U52,$U52,$C52,$V52,1,3)</f>
        <v>3.2659671381544118</v>
      </c>
      <c r="Q52" s="10">
        <f ca="1">_xll.EURO($F52,$H52,$U52,$U52,$C52,$V52,1,5)/365</f>
        <v>-6.5981063775033804E-3</v>
      </c>
      <c r="R52" s="173">
        <f>VLOOKUP(E52,Lookups!$B$6:$H$304,6)</f>
        <v>37361</v>
      </c>
      <c r="S52" s="10">
        <f t="shared" ca="1" si="0"/>
        <v>-0.51887495989222687</v>
      </c>
      <c r="T52" s="180" t="str">
        <f t="shared" si="1"/>
        <v/>
      </c>
      <c r="U52" s="185">
        <f>VLOOKUP(E52,Lookups!$B$6:$E$304,4)</f>
        <v>3.5000000000000003E-2</v>
      </c>
      <c r="V52" s="28">
        <f t="shared" ca="1" si="2"/>
        <v>172</v>
      </c>
    </row>
    <row r="53" spans="1:22" ht="12.75" customHeight="1" x14ac:dyDescent="0.2">
      <c r="A53" s="205"/>
      <c r="B53" s="192">
        <v>0</v>
      </c>
      <c r="C53" s="18">
        <f>C52+B53</f>
        <v>0.7</v>
      </c>
      <c r="D53" s="35">
        <f>D52+B53</f>
        <v>0.42</v>
      </c>
      <c r="E53" s="38">
        <v>37347</v>
      </c>
      <c r="F53" s="57">
        <f t="shared" si="15"/>
        <v>25</v>
      </c>
      <c r="G53" s="57">
        <f t="shared" si="15"/>
        <v>25</v>
      </c>
      <c r="H53" s="54">
        <v>50</v>
      </c>
      <c r="I53" s="63">
        <f ca="1">IF(AND(F53&gt;H53,F$1="No"),"",_xll.EURO(F53,H53,U53,U53,C53,V53,1,0))</f>
        <v>0.54550758208509986</v>
      </c>
      <c r="J53" s="68">
        <f ca="1">IF(AND(G53&gt;H53,F$1="no"),"",_xll.EURO(G53,H53,U53,U53,D53,V53,1,0))</f>
        <v>2.6632622192873046E-2</v>
      </c>
      <c r="K53" s="9">
        <f ca="1">_xll.EURO(F53,H53,U53,U53,C53,V53,1,1)</f>
        <v>0.11265607714478214</v>
      </c>
      <c r="L53" s="63">
        <f ca="1">IF(AND(G53&lt;H53,F$1="no"),"",_xll.EURO(G53,H53,U53,U53,C53,V53,0,0))</f>
        <v>25.136838106789522</v>
      </c>
      <c r="M53" s="68">
        <f ca="1">IF(AND(F53&lt;H53,F$1="no"),"",_xll.EURO(F53,H53,U53,U53,D53,V53,0,0))</f>
        <v>24.617963146897303</v>
      </c>
      <c r="N53" s="95">
        <f ca="1">_xll.EURO(F53,H53,U53,U53,C53,V53,0,1)</f>
        <v>-0.87099714384339499</v>
      </c>
      <c r="O53" s="14">
        <f ca="1">_xll.EURO($F53,$H53,$U53,$U53,$C53,$V53,1,2)</f>
        <v>1.585241856758669E-2</v>
      </c>
      <c r="P53" s="10">
        <f ca="1">_xll.EURO($F53,$H53,$U53,$U53,$C53,$V53,1,3)</f>
        <v>3.2659671381544118</v>
      </c>
      <c r="Q53" s="10">
        <f ca="1">_xll.EURO($F53,$H53,$U53,$U53,$C53,$V53,1,5)/365</f>
        <v>-6.5981063775033804E-3</v>
      </c>
      <c r="R53" s="173">
        <f>VLOOKUP(E53,Lookups!$B$6:$H$304,6)</f>
        <v>37361</v>
      </c>
      <c r="S53" s="10">
        <f t="shared" ca="1" si="0"/>
        <v>-0.51887495989222687</v>
      </c>
      <c r="T53" s="180" t="str">
        <f t="shared" si="1"/>
        <v/>
      </c>
      <c r="U53" s="185">
        <f>VLOOKUP(E53,Lookups!$B$6:$E$304,4)</f>
        <v>3.5000000000000003E-2</v>
      </c>
      <c r="V53" s="28">
        <f t="shared" ca="1" si="2"/>
        <v>172</v>
      </c>
    </row>
    <row r="54" spans="1:22" x14ac:dyDescent="0.2">
      <c r="A54" s="205"/>
      <c r="B54" s="192">
        <v>0</v>
      </c>
      <c r="C54" s="18">
        <f>C53+B54</f>
        <v>0.7</v>
      </c>
      <c r="D54" s="35">
        <f>D53+B54</f>
        <v>0.42</v>
      </c>
      <c r="E54" s="38">
        <v>37347</v>
      </c>
      <c r="F54" s="57">
        <f t="shared" si="15"/>
        <v>25</v>
      </c>
      <c r="G54" s="57">
        <f t="shared" ref="G54:G73" si="16">F54</f>
        <v>25</v>
      </c>
      <c r="H54" s="54">
        <v>50</v>
      </c>
      <c r="I54" s="63">
        <f ca="1">IF(AND(F54&gt;H54,F$1="No"),"",_xll.EURO(F54,H54,U54,U54,C54,V54,1,0))</f>
        <v>0.54550758208509986</v>
      </c>
      <c r="J54" s="68">
        <f ca="1">IF(AND(G54&gt;H54,F$1="no"),"",_xll.EURO(G54,H54,U54,U54,D54,V54,1,0))</f>
        <v>2.6632622192873046E-2</v>
      </c>
      <c r="K54" s="9">
        <f ca="1">_xll.EURO(F54,H54,U54,U54,C54,V54,1,1)</f>
        <v>0.11265607714478214</v>
      </c>
      <c r="L54" s="63">
        <f ca="1">IF(AND(G54&lt;H54,F$1="no"),"",_xll.EURO(G54,H54,U54,U54,C54,V54,0,0))</f>
        <v>25.136838106789522</v>
      </c>
      <c r="M54" s="68">
        <f ca="1">IF(AND(F54&lt;H54,F$1="no"),"",_xll.EURO(F54,H54,U54,U54,D54,V54,0,0))</f>
        <v>24.617963146897303</v>
      </c>
      <c r="N54" s="95">
        <f ca="1">_xll.EURO(F54,H54,U54,U54,C54,V54,0,1)</f>
        <v>-0.87099714384339499</v>
      </c>
      <c r="O54" s="14">
        <f ca="1">_xll.EURO($F54,$H54,$U54,$U54,$C54,$V54,1,2)</f>
        <v>1.585241856758669E-2</v>
      </c>
      <c r="P54" s="10">
        <f ca="1">_xll.EURO($F54,$H54,$U54,$U54,$C54,$V54,1,3)</f>
        <v>3.2659671381544118</v>
      </c>
      <c r="Q54" s="10">
        <f ca="1">_xll.EURO($F54,$H54,$U54,$U54,$C54,$V54,1,5)/365</f>
        <v>-6.5981063775033804E-3</v>
      </c>
      <c r="R54" s="173">
        <f>VLOOKUP(E54,Lookups!$B$6:$H$304,6)</f>
        <v>37361</v>
      </c>
      <c r="S54" s="10">
        <f t="shared" ca="1" si="0"/>
        <v>-0.51887495989222687</v>
      </c>
      <c r="T54" s="180" t="str">
        <f t="shared" si="1"/>
        <v/>
      </c>
      <c r="U54" s="185">
        <f>VLOOKUP(E54,Lookups!$B$6:$E$304,4)</f>
        <v>3.5000000000000003E-2</v>
      </c>
      <c r="V54" s="28">
        <f t="shared" ca="1" si="2"/>
        <v>172</v>
      </c>
    </row>
    <row r="55" spans="1:22" ht="13.5" thickBot="1" x14ac:dyDescent="0.25">
      <c r="A55" s="206"/>
      <c r="B55" s="193">
        <v>0</v>
      </c>
      <c r="C55" s="18">
        <f>C54+B55</f>
        <v>0.7</v>
      </c>
      <c r="D55" s="35">
        <f>D54+B55</f>
        <v>0.42</v>
      </c>
      <c r="E55" s="38">
        <v>37347</v>
      </c>
      <c r="F55" s="57">
        <f t="shared" si="15"/>
        <v>25</v>
      </c>
      <c r="G55" s="57">
        <f t="shared" si="16"/>
        <v>25</v>
      </c>
      <c r="H55" s="54">
        <v>50</v>
      </c>
      <c r="I55" s="63">
        <f ca="1">IF(AND(F55&gt;H55,F$1="No"),"",_xll.EURO(F55,H55,U55,U55,C55,V55,1,0))</f>
        <v>0.54550758208509986</v>
      </c>
      <c r="J55" s="68">
        <f ca="1">IF(AND(G55&gt;H55,F$1="no"),"",_xll.EURO(G55,H55,U55,U55,D55,V55,1,0))</f>
        <v>2.6632622192873046E-2</v>
      </c>
      <c r="K55" s="9">
        <f ca="1">_xll.EURO(F55,H55,U55,U55,C55,V55,1,1)</f>
        <v>0.11265607714478214</v>
      </c>
      <c r="L55" s="63">
        <f ca="1">IF(AND(G55&lt;H55,F$1="no"),"",_xll.EURO(G55,H55,U55,U55,C55,V55,0,0))</f>
        <v>25.136838106789522</v>
      </c>
      <c r="M55" s="68">
        <f ca="1">IF(AND(F55&lt;H55,F$1="no"),"",_xll.EURO(F55,H55,U55,U55,D55,V55,0,0))</f>
        <v>24.617963146897303</v>
      </c>
      <c r="N55" s="95">
        <f ca="1">_xll.EURO(F55,H55,U55,U55,C55,V55,0,1)</f>
        <v>-0.87099714384339499</v>
      </c>
      <c r="O55" s="14">
        <f ca="1">_xll.EURO($F55,$H55,$U55,$U55,$C55,$V55,1,2)</f>
        <v>1.585241856758669E-2</v>
      </c>
      <c r="P55" s="10">
        <f ca="1">_xll.EURO($F55,$H55,$U55,$U55,$C55,$V55,1,3)</f>
        <v>3.2659671381544118</v>
      </c>
      <c r="Q55" s="10">
        <f ca="1">_xll.EURO($F55,$H55,$U55,$U55,$C55,$V55,1,5)/365</f>
        <v>-6.5981063775033804E-3</v>
      </c>
      <c r="R55" s="173">
        <f>VLOOKUP(E55,Lookups!$B$6:$H$304,6)</f>
        <v>37361</v>
      </c>
      <c r="S55" s="10">
        <f t="shared" ca="1" si="0"/>
        <v>-0.51887495989222687</v>
      </c>
      <c r="T55" s="180" t="str">
        <f t="shared" si="1"/>
        <v/>
      </c>
      <c r="U55" s="185">
        <f>VLOOKUP(E55,Lookups!$B$6:$E$304,4)</f>
        <v>3.5000000000000003E-2</v>
      </c>
      <c r="V55" s="28">
        <f t="shared" ca="1" si="2"/>
        <v>172</v>
      </c>
    </row>
    <row r="56" spans="1:22" x14ac:dyDescent="0.2">
      <c r="A56" s="220" t="s">
        <v>49</v>
      </c>
      <c r="B56" s="195"/>
      <c r="C56" s="32">
        <f>C55</f>
        <v>0.7</v>
      </c>
      <c r="D56" s="34">
        <f>D55</f>
        <v>0.42</v>
      </c>
      <c r="E56" s="20">
        <v>37377</v>
      </c>
      <c r="F56" s="88">
        <f>'Monthly Option Markets'!F55</f>
        <v>2.96</v>
      </c>
      <c r="G56" s="88">
        <f>'Monthly Option Markets'!G55</f>
        <v>2.97</v>
      </c>
      <c r="H56" s="53">
        <v>50</v>
      </c>
      <c r="I56" s="61">
        <f ca="1">IF(AND(F56&gt;H56,F$1="No"),"",_xll.EURO(F56,H56,U56,U56,C56,V56,1,0))</f>
        <v>2.9086104853565166E-8</v>
      </c>
      <c r="J56" s="67">
        <f ca="1">IF(AND(G56&gt;H56,F$1="no"),"",_xll.EURO(G56,H56,U56,U56,D56,V56,1,0))</f>
        <v>3.0404964531149614E-20</v>
      </c>
      <c r="K56" s="7">
        <f ca="1">_xll.EURO(F56,H56,U56,U56,C56,V56,1,1)</f>
        <v>1.1502359774556463E-7</v>
      </c>
      <c r="L56" s="61">
        <f ca="1">IF(AND(G56&lt;H56,F$1="no"),"",_xll.EURO(G56,H56,U56,U56,C56,V56,0,0))</f>
        <v>46.128412877502825</v>
      </c>
      <c r="M56" s="67">
        <f ca="1">IF(AND(F56&lt;H56,F$1="no"),"",_xll.EURO(F56,H56,U56,U56,D56,V56,0,0))</f>
        <v>46.138221142568653</v>
      </c>
      <c r="N56" s="94">
        <f ca="1">_xll.EURO(F56,H56,U56,U56,C56,V56,0,1)</f>
        <v>-0.98082941606842289</v>
      </c>
      <c r="O56" s="16">
        <f ca="1">_xll.EURO($F56,$H56,$U56,$U56,$C56,$V56,1,2)</f>
        <v>3.9870613327734194E-7</v>
      </c>
      <c r="P56" s="8">
        <f ca="1">_xll.EURO($F56,$H56,$U56,$U56,$C56,$V56,1,3)</f>
        <v>1.3523699853400086E-6</v>
      </c>
      <c r="Q56" s="8">
        <f ca="1">_xll.EURO($F56,$H56,$U56,$U56,$C56,$V56,1,5)/365</f>
        <v>-2.3420311845868525E-9</v>
      </c>
      <c r="R56" s="172">
        <f>VLOOKUP(E56,Lookups!$B$6:$H$304,6)</f>
        <v>37391</v>
      </c>
      <c r="S56" s="8">
        <f t="shared" ca="1" si="0"/>
        <v>-2.9086104853534762E-8</v>
      </c>
      <c r="T56" s="179" t="str">
        <f t="shared" si="1"/>
        <v/>
      </c>
      <c r="U56" s="184">
        <f>VLOOKUP(E56,Lookups!$B$6:$E$304,4)</f>
        <v>3.5000000000000003E-2</v>
      </c>
      <c r="V56" s="27">
        <f t="shared" ca="1" si="2"/>
        <v>202</v>
      </c>
    </row>
    <row r="57" spans="1:22" x14ac:dyDescent="0.2">
      <c r="A57" s="205"/>
      <c r="B57" s="192">
        <v>0</v>
      </c>
      <c r="C57" s="18">
        <f>C56+B57</f>
        <v>0.7</v>
      </c>
      <c r="D57" s="35">
        <f>D56+B57</f>
        <v>0.42</v>
      </c>
      <c r="E57" s="38">
        <v>37377</v>
      </c>
      <c r="F57" s="57">
        <f t="shared" si="15"/>
        <v>2.96</v>
      </c>
      <c r="G57" s="57">
        <f t="shared" si="16"/>
        <v>2.96</v>
      </c>
      <c r="H57" s="54">
        <v>50</v>
      </c>
      <c r="I57" s="63">
        <f ca="1">IF(AND(F57&gt;H57,F$1="No"),"",_xll.EURO(F57,H57,U57,U57,C57,V57,1,0))</f>
        <v>2.9086104853565166E-8</v>
      </c>
      <c r="J57" s="68">
        <f ca="1">IF(AND(G57&gt;H57,F$1="no"),"",_xll.EURO(G57,H57,U57,U57,D57,V57,1,0))</f>
        <v>2.7464274063450582E-20</v>
      </c>
      <c r="K57" s="9">
        <f ca="1">_xll.EURO(F57,H57,U57,U57,C57,V57,1,1)</f>
        <v>1.1502359774556463E-7</v>
      </c>
      <c r="L57" s="63">
        <f ca="1">IF(AND(G57&lt;H57,F$1="no"),"",_xll.EURO(G57,H57,U57,U57,C57,V57,0,0))</f>
        <v>46.138221171654756</v>
      </c>
      <c r="M57" s="68">
        <f ca="1">IF(AND(F57&lt;H57,F$1="no"),"",_xll.EURO(F57,H57,U57,U57,D57,V57,0,0))</f>
        <v>46.138221142568653</v>
      </c>
      <c r="N57" s="95">
        <f ca="1">_xll.EURO(F57,H57,U57,U57,C57,V57,0,1)</f>
        <v>-0.98082941606842289</v>
      </c>
      <c r="O57" s="14">
        <f ca="1">_xll.EURO($F57,$H57,$U57,$U57,$C57,$V57,1,2)</f>
        <v>3.9870613327734194E-7</v>
      </c>
      <c r="P57" s="10">
        <f ca="1">_xll.EURO($F57,$H57,$U57,$U57,$C57,$V57,1,3)</f>
        <v>1.3523699853400086E-6</v>
      </c>
      <c r="Q57" s="10">
        <f ca="1">_xll.EURO($F57,$H57,$U57,$U57,$C57,$V57,1,5)/365</f>
        <v>-2.3420311845868525E-9</v>
      </c>
      <c r="R57" s="173">
        <f>VLOOKUP(E57,Lookups!$B$6:$H$304,6)</f>
        <v>37391</v>
      </c>
      <c r="S57" s="10">
        <f t="shared" ca="1" si="0"/>
        <v>-2.90861048535377E-8</v>
      </c>
      <c r="T57" s="180" t="str">
        <f t="shared" si="1"/>
        <v/>
      </c>
      <c r="U57" s="185">
        <f>VLOOKUP(E57,Lookups!$B$6:$E$304,4)</f>
        <v>3.5000000000000003E-2</v>
      </c>
      <c r="V57" s="28">
        <f t="shared" ca="1" si="2"/>
        <v>202</v>
      </c>
    </row>
    <row r="58" spans="1:22" x14ac:dyDescent="0.2">
      <c r="A58" s="205"/>
      <c r="B58" s="192">
        <v>0</v>
      </c>
      <c r="C58" s="18">
        <f>C57+B58</f>
        <v>0.7</v>
      </c>
      <c r="D58" s="35">
        <f>D57+B58</f>
        <v>0.42</v>
      </c>
      <c r="E58" s="38">
        <v>37377</v>
      </c>
      <c r="F58" s="57">
        <f t="shared" si="15"/>
        <v>2.96</v>
      </c>
      <c r="G58" s="57">
        <f t="shared" si="16"/>
        <v>2.96</v>
      </c>
      <c r="H58" s="54">
        <v>50</v>
      </c>
      <c r="I58" s="63">
        <f ca="1">IF(AND(F58&gt;H58,F$1="No"),"",_xll.EURO(F58,H58,U58,U58,C58,V58,1,0))</f>
        <v>2.9086104853565166E-8</v>
      </c>
      <c r="J58" s="68">
        <f ca="1">IF(AND(G58&gt;H58,F$1="no"),"",_xll.EURO(G58,H58,U58,U58,D58,V58,1,0))</f>
        <v>2.7464274063450582E-20</v>
      </c>
      <c r="K58" s="9">
        <f ca="1">_xll.EURO(F58,H58,U58,U58,C58,V58,1,1)</f>
        <v>1.1502359774556463E-7</v>
      </c>
      <c r="L58" s="63">
        <f ca="1">IF(AND(G58&lt;H58,F$1="no"),"",_xll.EURO(G58,H58,U58,U58,C58,V58,0,0))</f>
        <v>46.138221171654756</v>
      </c>
      <c r="M58" s="68">
        <f ca="1">IF(AND(F58&lt;H58,F$1="no"),"",_xll.EURO(F58,H58,U58,U58,D58,V58,0,0))</f>
        <v>46.138221142568653</v>
      </c>
      <c r="N58" s="95">
        <f ca="1">_xll.EURO(F58,H58,U58,U58,C58,V58,0,1)</f>
        <v>-0.98082941606842289</v>
      </c>
      <c r="O58" s="14">
        <f ca="1">_xll.EURO($F58,$H58,$U58,$U58,$C58,$V58,1,2)</f>
        <v>3.9870613327734194E-7</v>
      </c>
      <c r="P58" s="10">
        <f ca="1">_xll.EURO($F58,$H58,$U58,$U58,$C58,$V58,1,3)</f>
        <v>1.3523699853400086E-6</v>
      </c>
      <c r="Q58" s="10">
        <f ca="1">_xll.EURO($F58,$H58,$U58,$U58,$C58,$V58,1,5)/365</f>
        <v>-2.3420311845868525E-9</v>
      </c>
      <c r="R58" s="173">
        <f>VLOOKUP(E58,Lookups!$B$6:$H$304,6)</f>
        <v>37391</v>
      </c>
      <c r="S58" s="10">
        <f t="shared" ca="1" si="0"/>
        <v>-2.90861048535377E-8</v>
      </c>
      <c r="T58" s="180" t="str">
        <f t="shared" si="1"/>
        <v/>
      </c>
      <c r="U58" s="185">
        <f>VLOOKUP(E58,Lookups!$B$6:$E$304,4)</f>
        <v>3.5000000000000003E-2</v>
      </c>
      <c r="V58" s="28">
        <f t="shared" ca="1" si="2"/>
        <v>202</v>
      </c>
    </row>
    <row r="59" spans="1:22" x14ac:dyDescent="0.2">
      <c r="A59" s="205"/>
      <c r="B59" s="192">
        <v>0</v>
      </c>
      <c r="C59" s="18">
        <f>C58+B59</f>
        <v>0.7</v>
      </c>
      <c r="D59" s="35">
        <f>D58+B59</f>
        <v>0.42</v>
      </c>
      <c r="E59" s="38">
        <v>37377</v>
      </c>
      <c r="F59" s="57">
        <f t="shared" si="15"/>
        <v>2.96</v>
      </c>
      <c r="G59" s="57">
        <f t="shared" si="16"/>
        <v>2.96</v>
      </c>
      <c r="H59" s="54">
        <v>50</v>
      </c>
      <c r="I59" s="63">
        <f ca="1">IF(AND(F59&gt;H59,F$1="No"),"",_xll.EURO(F59,H59,U59,U59,C59,V59,1,0))</f>
        <v>2.9086104853565166E-8</v>
      </c>
      <c r="J59" s="68">
        <f ca="1">IF(AND(G59&gt;H59,F$1="no"),"",_xll.EURO(G59,H59,U59,U59,D59,V59,1,0))</f>
        <v>2.7464274063450582E-20</v>
      </c>
      <c r="K59" s="9">
        <f ca="1">_xll.EURO(F59,H59,U59,U59,C59,V59,1,1)</f>
        <v>1.1502359774556463E-7</v>
      </c>
      <c r="L59" s="63">
        <f ca="1">IF(AND(G59&lt;H59,F$1="no"),"",_xll.EURO(G59,H59,U59,U59,C59,V59,0,0))</f>
        <v>46.138221171654756</v>
      </c>
      <c r="M59" s="68">
        <f ca="1">IF(AND(F59&lt;H59,F$1="no"),"",_xll.EURO(F59,H59,U59,U59,D59,V59,0,0))</f>
        <v>46.138221142568653</v>
      </c>
      <c r="N59" s="95">
        <f ca="1">_xll.EURO(F59,H59,U59,U59,C59,V59,0,1)</f>
        <v>-0.98082941606842289</v>
      </c>
      <c r="O59" s="14">
        <f ca="1">_xll.EURO($F59,$H59,$U59,$U59,$C59,$V59,1,2)</f>
        <v>3.9870613327734194E-7</v>
      </c>
      <c r="P59" s="10">
        <f ca="1">_xll.EURO($F59,$H59,$U59,$U59,$C59,$V59,1,3)</f>
        <v>1.3523699853400086E-6</v>
      </c>
      <c r="Q59" s="10">
        <f ca="1">_xll.EURO($F59,$H59,$U59,$U59,$C59,$V59,1,5)/365</f>
        <v>-2.3420311845868525E-9</v>
      </c>
      <c r="R59" s="173">
        <f>VLOOKUP(E59,Lookups!$B$6:$H$304,6)</f>
        <v>37391</v>
      </c>
      <c r="S59" s="10">
        <f t="shared" ca="1" si="0"/>
        <v>-2.90861048535377E-8</v>
      </c>
      <c r="T59" s="180" t="str">
        <f t="shared" si="1"/>
        <v/>
      </c>
      <c r="U59" s="185">
        <f>VLOOKUP(E59,Lookups!$B$6:$E$304,4)</f>
        <v>3.5000000000000003E-2</v>
      </c>
      <c r="V59" s="28">
        <f t="shared" ca="1" si="2"/>
        <v>202</v>
      </c>
    </row>
    <row r="60" spans="1:22" ht="13.5" thickBot="1" x14ac:dyDescent="0.25">
      <c r="A60" s="206"/>
      <c r="B60" s="193">
        <v>0</v>
      </c>
      <c r="C60" s="18">
        <f>C59+B60</f>
        <v>0.7</v>
      </c>
      <c r="D60" s="35">
        <f>D59+B60</f>
        <v>0.42</v>
      </c>
      <c r="E60" s="38">
        <v>37377</v>
      </c>
      <c r="F60" s="57">
        <f t="shared" si="15"/>
        <v>2.96</v>
      </c>
      <c r="G60" s="57">
        <f t="shared" si="16"/>
        <v>2.96</v>
      </c>
      <c r="H60" s="54">
        <v>50</v>
      </c>
      <c r="I60" s="63">
        <f ca="1">IF(AND(F60&gt;H60,F$1="No"),"",_xll.EURO(F60,H60,U60,U60,C60,V60,1,0))</f>
        <v>2.9086104853565166E-8</v>
      </c>
      <c r="J60" s="68">
        <f ca="1">IF(AND(G60&gt;H60,F$1="no"),"",_xll.EURO(G60,H60,U60,U60,D60,V60,1,0))</f>
        <v>2.7464274063450582E-20</v>
      </c>
      <c r="K60" s="9">
        <f ca="1">_xll.EURO(F60,H60,U60,U60,C60,V60,1,1)</f>
        <v>1.1502359774556463E-7</v>
      </c>
      <c r="L60" s="63">
        <f ca="1">IF(AND(G60&lt;H60,F$1="no"),"",_xll.EURO(G60,H60,U60,U60,C60,V60,0,0))</f>
        <v>46.138221171654756</v>
      </c>
      <c r="M60" s="68">
        <f ca="1">IF(AND(F60&lt;H60,F$1="no"),"",_xll.EURO(F60,H60,U60,U60,D60,V60,0,0))</f>
        <v>46.138221142568653</v>
      </c>
      <c r="N60" s="95">
        <f ca="1">_xll.EURO(F60,H60,U60,U60,C60,V60,0,1)</f>
        <v>-0.98082941606842289</v>
      </c>
      <c r="O60" s="14">
        <f ca="1">_xll.EURO($F60,$H60,$U60,$U60,$C60,$V60,1,2)</f>
        <v>3.9870613327734194E-7</v>
      </c>
      <c r="P60" s="10">
        <f ca="1">_xll.EURO($F60,$H60,$U60,$U60,$C60,$V60,1,3)</f>
        <v>1.3523699853400086E-6</v>
      </c>
      <c r="Q60" s="10">
        <f ca="1">_xll.EURO($F60,$H60,$U60,$U60,$C60,$V60,1,5)/365</f>
        <v>-2.3420311845868525E-9</v>
      </c>
      <c r="R60" s="173">
        <f>VLOOKUP(E60,Lookups!$B$6:$H$304,6)</f>
        <v>37391</v>
      </c>
      <c r="S60" s="10">
        <f t="shared" ca="1" si="0"/>
        <v>-2.90861048535377E-8</v>
      </c>
      <c r="T60" s="180" t="str">
        <f t="shared" si="1"/>
        <v/>
      </c>
      <c r="U60" s="185">
        <f>VLOOKUP(E60,Lookups!$B$6:$E$304,4)</f>
        <v>3.5000000000000003E-2</v>
      </c>
      <c r="V60" s="28">
        <f t="shared" ca="1" si="2"/>
        <v>202</v>
      </c>
    </row>
    <row r="61" spans="1:22" x14ac:dyDescent="0.2">
      <c r="A61" s="220" t="s">
        <v>50</v>
      </c>
      <c r="B61" s="195"/>
      <c r="C61" s="32">
        <f>C60</f>
        <v>0.7</v>
      </c>
      <c r="D61" s="34">
        <f>D60</f>
        <v>0.42</v>
      </c>
      <c r="E61" s="20">
        <v>37408</v>
      </c>
      <c r="F61" s="88">
        <f>'Monthly Option Markets'!F61</f>
        <v>27</v>
      </c>
      <c r="G61" s="88">
        <f>'Monthly Option Markets'!G61</f>
        <v>27</v>
      </c>
      <c r="H61" s="53">
        <v>50</v>
      </c>
      <c r="I61" s="61">
        <f ca="1">IF(AND(F61&gt;H61,F$1="No"),"",_xll.EURO(F61,H61,U61,U61,C61,V61,1,0))</f>
        <v>1.3380334347332941</v>
      </c>
      <c r="J61" s="67">
        <f ca="1">IF(AND(G61&gt;H61,F$1="no"),"",_xll.EURO(G61,H61,U61,U61,D61,V61,1,0))</f>
        <v>0.15504880904485785</v>
      </c>
      <c r="K61" s="7">
        <f ca="1">_xll.EURO(F61,H61,U61,U61,C61,V61,1,1)</f>
        <v>0.20083850340296008</v>
      </c>
      <c r="L61" s="61">
        <f ca="1">IF(AND(G61&lt;H61,F$1="no"),"",_xll.EURO(G61,H61,U61,U61,C61,V61,0,0))</f>
        <v>23.830198803950545</v>
      </c>
      <c r="M61" s="67">
        <f ca="1">IF(AND(F61&lt;H61,F$1="no"),"",_xll.EURO(F61,H61,U61,U61,D61,V61,0,0))</f>
        <v>22.647214178262111</v>
      </c>
      <c r="N61" s="94">
        <f ca="1">_xll.EURO(F61,H61,U61,U61,C61,V61,0,1)</f>
        <v>-0.77708173004126835</v>
      </c>
      <c r="O61" s="16">
        <f ca="1">_xll.EURO($F61,$H61,$U61,$U61,$C61,$V61,1,2)</f>
        <v>1.84263129765069E-2</v>
      </c>
      <c r="P61" s="8">
        <f ca="1">_xll.EURO($F61,$H61,$U61,$U61,$C61,$V61,1,3)</f>
        <v>5.9983210685157351</v>
      </c>
      <c r="Q61" s="8">
        <f ca="1">_xll.EURO($F61,$H61,$U61,$U61,$C61,$V61,1,5)/365</f>
        <v>-8.8882204354886266E-3</v>
      </c>
      <c r="R61" s="172">
        <f>VLOOKUP(E61,Lookups!$B$6:$H$304,6)</f>
        <v>37422</v>
      </c>
      <c r="S61" s="8">
        <f t="shared" ca="1" si="0"/>
        <v>-1.1829846256884362</v>
      </c>
      <c r="T61" s="179" t="str">
        <f t="shared" si="1"/>
        <v/>
      </c>
      <c r="U61" s="184">
        <f>VLOOKUP(E61,Lookups!$B$6:$E$304,4)</f>
        <v>3.5000000000000003E-2</v>
      </c>
      <c r="V61" s="27">
        <f t="shared" ca="1" si="2"/>
        <v>233</v>
      </c>
    </row>
    <row r="62" spans="1:22" x14ac:dyDescent="0.2">
      <c r="A62" s="205"/>
      <c r="B62" s="192">
        <v>0</v>
      </c>
      <c r="C62" s="18">
        <f>C61+B62</f>
        <v>0.7</v>
      </c>
      <c r="D62" s="35">
        <f>D61+B62</f>
        <v>0.42</v>
      </c>
      <c r="E62" s="38">
        <v>37408</v>
      </c>
      <c r="F62" s="57">
        <f t="shared" si="15"/>
        <v>27</v>
      </c>
      <c r="G62" s="57">
        <f t="shared" si="16"/>
        <v>27</v>
      </c>
      <c r="H62" s="54">
        <v>50</v>
      </c>
      <c r="I62" s="63">
        <f ca="1">IF(AND(F62&gt;H62,F$1="No"),"",_xll.EURO(F62,H62,U62,U62,C62,V62,1,0))</f>
        <v>1.3380334347332941</v>
      </c>
      <c r="J62" s="68">
        <f ca="1">IF(AND(G62&gt;H62,F$1="no"),"",_xll.EURO(G62,H62,U62,U62,D62,V62,1,0))</f>
        <v>0.15504880904485785</v>
      </c>
      <c r="K62" s="9">
        <f ca="1">_xll.EURO(F62,H62,U62,U62,C62,V62,1,1)</f>
        <v>0.20083850340296008</v>
      </c>
      <c r="L62" s="63">
        <f ca="1">IF(AND(G62&lt;H62,F$1="no"),"",_xll.EURO(G62,H62,U62,U62,C62,V62,0,0))</f>
        <v>23.830198803950545</v>
      </c>
      <c r="M62" s="68">
        <f ca="1">IF(AND(F62&lt;H62,F$1="no"),"",_xll.EURO(F62,H62,U62,U62,D62,V62,0,0))</f>
        <v>22.647214178262111</v>
      </c>
      <c r="N62" s="95">
        <f ca="1">_xll.EURO(F62,H62,U62,U62,C62,V62,0,1)</f>
        <v>-0.77708173004126835</v>
      </c>
      <c r="O62" s="14">
        <f ca="1">_xll.EURO($F62,$H62,$U62,$U62,$C62,$V62,1,2)</f>
        <v>1.84263129765069E-2</v>
      </c>
      <c r="P62" s="10">
        <f ca="1">_xll.EURO($F62,$H62,$U62,$U62,$C62,$V62,1,3)</f>
        <v>5.9983210685157351</v>
      </c>
      <c r="Q62" s="10">
        <f ca="1">_xll.EURO($F62,$H62,$U62,$U62,$C62,$V62,1,5)/365</f>
        <v>-8.8882204354886266E-3</v>
      </c>
      <c r="R62" s="173">
        <f>VLOOKUP(E62,Lookups!$B$6:$H$304,6)</f>
        <v>37422</v>
      </c>
      <c r="S62" s="10">
        <f t="shared" ca="1" si="0"/>
        <v>-1.1829846256884362</v>
      </c>
      <c r="T62" s="180" t="str">
        <f t="shared" si="1"/>
        <v/>
      </c>
      <c r="U62" s="185">
        <f>VLOOKUP(E62,Lookups!$B$6:$E$304,4)</f>
        <v>3.5000000000000003E-2</v>
      </c>
      <c r="V62" s="28">
        <f t="shared" ca="1" si="2"/>
        <v>233</v>
      </c>
    </row>
    <row r="63" spans="1:22" x14ac:dyDescent="0.2">
      <c r="A63" s="205"/>
      <c r="B63" s="192">
        <v>0</v>
      </c>
      <c r="C63" s="18">
        <f>C62+B63</f>
        <v>0.7</v>
      </c>
      <c r="D63" s="35">
        <f>D62+B63</f>
        <v>0.42</v>
      </c>
      <c r="E63" s="38">
        <v>37408</v>
      </c>
      <c r="F63" s="57">
        <f t="shared" ref="F63:F73" si="17">F62</f>
        <v>27</v>
      </c>
      <c r="G63" s="57">
        <f t="shared" si="16"/>
        <v>27</v>
      </c>
      <c r="H63" s="54">
        <v>50</v>
      </c>
      <c r="I63" s="63">
        <f ca="1">IF(AND(F63&gt;H63,F$1="No"),"",_xll.EURO(F63,H63,U63,U63,C63,V63,1,0))</f>
        <v>1.3380334347332941</v>
      </c>
      <c r="J63" s="68">
        <f ca="1">IF(AND(G63&gt;H63,F$1="no"),"",_xll.EURO(G63,H63,U63,U63,D63,V63,1,0))</f>
        <v>0.15504880904485785</v>
      </c>
      <c r="K63" s="9">
        <f ca="1">_xll.EURO(F63,H63,U63,U63,C63,V63,1,1)</f>
        <v>0.20083850340296008</v>
      </c>
      <c r="L63" s="63">
        <f ca="1">IF(AND(G63&lt;H63,F$1="no"),"",_xll.EURO(G63,H63,U63,U63,C63,V63,0,0))</f>
        <v>23.830198803950545</v>
      </c>
      <c r="M63" s="68">
        <f ca="1">IF(AND(F63&lt;H63,F$1="no"),"",_xll.EURO(F63,H63,U63,U63,D63,V63,0,0))</f>
        <v>22.647214178262111</v>
      </c>
      <c r="N63" s="95">
        <f ca="1">_xll.EURO(F63,H63,U63,U63,C63,V63,0,1)</f>
        <v>-0.77708173004126835</v>
      </c>
      <c r="O63" s="14">
        <f ca="1">_xll.EURO($F63,$H63,$U63,$U63,$C63,$V63,1,2)</f>
        <v>1.84263129765069E-2</v>
      </c>
      <c r="P63" s="10">
        <f ca="1">_xll.EURO($F63,$H63,$U63,$U63,$C63,$V63,1,3)</f>
        <v>5.9983210685157351</v>
      </c>
      <c r="Q63" s="10">
        <f ca="1">_xll.EURO($F63,$H63,$U63,$U63,$C63,$V63,1,5)/365</f>
        <v>-8.8882204354886266E-3</v>
      </c>
      <c r="R63" s="173">
        <f>VLOOKUP(E63,Lookups!$B$6:$H$304,6)</f>
        <v>37422</v>
      </c>
      <c r="S63" s="10">
        <f t="shared" ca="1" si="0"/>
        <v>-1.1829846256884362</v>
      </c>
      <c r="T63" s="180" t="str">
        <f t="shared" si="1"/>
        <v/>
      </c>
      <c r="U63" s="185">
        <f>VLOOKUP(E63,Lookups!$B$6:$E$304,4)</f>
        <v>3.5000000000000003E-2</v>
      </c>
      <c r="V63" s="28">
        <f t="shared" ca="1" si="2"/>
        <v>233</v>
      </c>
    </row>
    <row r="64" spans="1:22" x14ac:dyDescent="0.2">
      <c r="A64" s="205"/>
      <c r="B64" s="192">
        <v>0</v>
      </c>
      <c r="C64" s="18">
        <f>C63+B64</f>
        <v>0.7</v>
      </c>
      <c r="D64" s="35">
        <f>D63+B64</f>
        <v>0.42</v>
      </c>
      <c r="E64" s="38">
        <v>37408</v>
      </c>
      <c r="F64" s="57">
        <f t="shared" si="17"/>
        <v>27</v>
      </c>
      <c r="G64" s="57">
        <f t="shared" si="16"/>
        <v>27</v>
      </c>
      <c r="H64" s="54">
        <v>50</v>
      </c>
      <c r="I64" s="63">
        <f ca="1">IF(AND(F64&gt;H64,F$1="No"),"",_xll.EURO(F64,H64,U64,U64,C64,V64,1,0))</f>
        <v>1.3380334347332941</v>
      </c>
      <c r="J64" s="68">
        <f ca="1">IF(AND(G64&gt;H64,F$1="no"),"",_xll.EURO(G64,H64,U64,U64,D64,V64,1,0))</f>
        <v>0.15504880904485785</v>
      </c>
      <c r="K64" s="9">
        <f ca="1">_xll.EURO(F64,H64,U64,U64,C64,V64,1,1)</f>
        <v>0.20083850340296008</v>
      </c>
      <c r="L64" s="63">
        <f ca="1">IF(AND(G64&lt;H64,F$1="no"),"",_xll.EURO(G64,H64,U64,U64,C64,V64,0,0))</f>
        <v>23.830198803950545</v>
      </c>
      <c r="M64" s="68">
        <f ca="1">IF(AND(F64&lt;H64,F$1="no"),"",_xll.EURO(F64,H64,U64,U64,D64,V64,0,0))</f>
        <v>22.647214178262111</v>
      </c>
      <c r="N64" s="95">
        <f ca="1">_xll.EURO(F64,H64,U64,U64,C64,V64,0,1)</f>
        <v>-0.77708173004126835</v>
      </c>
      <c r="O64" s="14">
        <f ca="1">_xll.EURO($F64,$H64,$U64,$U64,$C64,$V64,1,2)</f>
        <v>1.84263129765069E-2</v>
      </c>
      <c r="P64" s="10">
        <f ca="1">_xll.EURO($F64,$H64,$U64,$U64,$C64,$V64,1,3)</f>
        <v>5.9983210685157351</v>
      </c>
      <c r="Q64" s="10">
        <f ca="1">_xll.EURO($F64,$H64,$U64,$U64,$C64,$V64,1,5)/365</f>
        <v>-8.8882204354886266E-3</v>
      </c>
      <c r="R64" s="173">
        <f>VLOOKUP(E64,Lookups!$B$6:$H$304,6)</f>
        <v>37422</v>
      </c>
      <c r="S64" s="10">
        <f t="shared" ca="1" si="0"/>
        <v>-1.1829846256884362</v>
      </c>
      <c r="T64" s="180" t="str">
        <f t="shared" si="1"/>
        <v/>
      </c>
      <c r="U64" s="185">
        <f>VLOOKUP(E64,Lookups!$B$6:$E$304,4)</f>
        <v>3.5000000000000003E-2</v>
      </c>
      <c r="V64" s="28">
        <f t="shared" ca="1" si="2"/>
        <v>233</v>
      </c>
    </row>
    <row r="65" spans="1:22" ht="13.5" thickBot="1" x14ac:dyDescent="0.25">
      <c r="A65" s="206"/>
      <c r="B65" s="193">
        <v>0</v>
      </c>
      <c r="C65" s="18">
        <f>C64+B65</f>
        <v>0.7</v>
      </c>
      <c r="D65" s="35">
        <f>D64+B65</f>
        <v>0.42</v>
      </c>
      <c r="E65" s="38">
        <v>37408</v>
      </c>
      <c r="F65" s="57">
        <f t="shared" si="17"/>
        <v>27</v>
      </c>
      <c r="G65" s="57">
        <f t="shared" si="16"/>
        <v>27</v>
      </c>
      <c r="H65" s="54">
        <v>50</v>
      </c>
      <c r="I65" s="63">
        <f ca="1">IF(AND(F65&gt;H65,F$1="No"),"",_xll.EURO(F65,H65,U65,U65,C65,V65,1,0))</f>
        <v>1.3380334347332941</v>
      </c>
      <c r="J65" s="68">
        <f ca="1">IF(AND(G65&gt;H65,F$1="no"),"",_xll.EURO(G65,H65,U65,U65,D65,V65,1,0))</f>
        <v>0.15504880904485785</v>
      </c>
      <c r="K65" s="9">
        <f ca="1">_xll.EURO(F65,H65,U65,U65,C65,V65,1,1)</f>
        <v>0.20083850340296008</v>
      </c>
      <c r="L65" s="63">
        <f ca="1">IF(AND(G65&lt;H65,F$1="no"),"",_xll.EURO(G65,H65,U65,U65,C65,V65,0,0))</f>
        <v>23.830198803950545</v>
      </c>
      <c r="M65" s="68">
        <f ca="1">IF(AND(F65&lt;H65,F$1="no"),"",_xll.EURO(F65,H65,U65,U65,D65,V65,0,0))</f>
        <v>22.647214178262111</v>
      </c>
      <c r="N65" s="95">
        <f ca="1">_xll.EURO(F65,H65,U65,U65,C65,V65,0,1)</f>
        <v>-0.77708173004126835</v>
      </c>
      <c r="O65" s="14">
        <f ca="1">_xll.EURO($F65,$H65,$U65,$U65,$C65,$V65,1,2)</f>
        <v>1.84263129765069E-2</v>
      </c>
      <c r="P65" s="10">
        <f ca="1">_xll.EURO($F65,$H65,$U65,$U65,$C65,$V65,1,3)</f>
        <v>5.9983210685157351</v>
      </c>
      <c r="Q65" s="10">
        <f ca="1">_xll.EURO($F65,$H65,$U65,$U65,$C65,$V65,1,5)/365</f>
        <v>-8.8882204354886266E-3</v>
      </c>
      <c r="R65" s="173">
        <f>VLOOKUP(E65,Lookups!$B$6:$H$304,6)</f>
        <v>37422</v>
      </c>
      <c r="S65" s="10">
        <f t="shared" ca="1" si="0"/>
        <v>-1.1829846256884362</v>
      </c>
      <c r="T65" s="180" t="str">
        <f t="shared" si="1"/>
        <v/>
      </c>
      <c r="U65" s="185">
        <f>VLOOKUP(E65,Lookups!$B$6:$E$304,4)</f>
        <v>3.5000000000000003E-2</v>
      </c>
      <c r="V65" s="28">
        <f t="shared" ca="1" si="2"/>
        <v>233</v>
      </c>
    </row>
    <row r="66" spans="1:22" x14ac:dyDescent="0.2">
      <c r="A66" s="204" t="s">
        <v>51</v>
      </c>
      <c r="B66" s="195"/>
      <c r="C66" s="104">
        <v>0.82</v>
      </c>
      <c r="D66" s="105">
        <v>1</v>
      </c>
      <c r="E66" s="26">
        <v>37438</v>
      </c>
      <c r="F66" s="88">
        <f>'Monthly Option Markets'!F66</f>
        <v>73</v>
      </c>
      <c r="G66" s="88">
        <f>'Monthly Option Markets'!G66</f>
        <v>74</v>
      </c>
      <c r="H66" s="53">
        <v>100</v>
      </c>
      <c r="I66" s="61">
        <f ca="1">IF(AND(F66&gt;H66,F$1="No"),"",_xll.EURO(F66,H66,U66,U66,C66,V66,1,0))</f>
        <v>12.016335312608643</v>
      </c>
      <c r="J66" s="67">
        <f ca="1">IF(AND(G66&gt;H66,F$1="no"),"",_xll.EURO(G66,H66,U66,U66,D66,V66,1,0))</f>
        <v>16.868207290463001</v>
      </c>
      <c r="K66" s="100">
        <f ca="1">_xll.EURO(F66,H66,U66,U66,C66,V66,1,1)</f>
        <v>0.4475700783275644</v>
      </c>
      <c r="L66" s="61">
        <f ca="1">IF(AND(G66&lt;H66,F$1="no"),"",_xll.EURO(G66,H66,U66,U66,C66,V66,0,0))</f>
        <v>37.818200393510978</v>
      </c>
      <c r="M66" s="67">
        <f ca="1">IF(AND(F66&lt;H66,F$1="no"),"",_xll.EURO(F66,H66,U66,U66,D66,V66,0,0))</f>
        <v>42.68176233342097</v>
      </c>
      <c r="N66" s="94">
        <f ca="1">_xll.EURO(F66,H66,U66,U66,C66,V66,0,1)</f>
        <v>-0.52744948691214943</v>
      </c>
      <c r="O66" s="16">
        <f ca="1">_xll.EURO($F66,$H66,$U66,$U66,$C66,$V66,1,2)</f>
        <v>7.6029543025433665E-3</v>
      </c>
      <c r="P66" s="8">
        <f ca="1">_xll.EURO($F66,$H66,$U66,$U66,$C66,$V66,1,3)</f>
        <v>24.013510582265127</v>
      </c>
      <c r="Q66" s="8">
        <f ca="1">_xll.EURO($F66,$H66,$U66,$U66,$C66,$V66,1,5)/365</f>
        <v>-3.616700192177412E-2</v>
      </c>
      <c r="R66" s="172">
        <f>VLOOKUP(E66,Lookups!$B$6:$H$304,6)</f>
        <v>37453</v>
      </c>
      <c r="S66" s="8">
        <f t="shared" ca="1" si="0"/>
        <v>4.8518719778543584</v>
      </c>
      <c r="T66" s="179" t="str">
        <f t="shared" si="1"/>
        <v/>
      </c>
      <c r="U66" s="184">
        <f>VLOOKUP(E66,Lookups!$B$6:$E$304,4)</f>
        <v>3.5000000000000003E-2</v>
      </c>
      <c r="V66" s="28">
        <f t="shared" ca="1" si="2"/>
        <v>264</v>
      </c>
    </row>
    <row r="67" spans="1:22" x14ac:dyDescent="0.2">
      <c r="A67" s="217"/>
      <c r="B67" s="192"/>
      <c r="C67" s="18">
        <f t="shared" ref="C67:C73" si="18">C66+B67</f>
        <v>0.82</v>
      </c>
      <c r="D67" s="35">
        <f t="shared" ref="D67:D73" si="19">D66+B67</f>
        <v>1</v>
      </c>
      <c r="E67" s="91">
        <v>37469</v>
      </c>
      <c r="F67" s="84">
        <f t="shared" si="17"/>
        <v>73</v>
      </c>
      <c r="G67" s="84">
        <f t="shared" si="16"/>
        <v>73</v>
      </c>
      <c r="H67" s="85">
        <f>H66</f>
        <v>100</v>
      </c>
      <c r="I67" s="86">
        <f ca="1">IF(AND(F67&gt;H67,F$1="No"),"",_xll.EURO(F67,H67,U67,U67,C67,V67,1,0))</f>
        <v>13.069513304562882</v>
      </c>
      <c r="J67" s="87">
        <f ca="1">IF(AND(G67&gt;H67,F$1="no"),"",_xll.EURO(G67,H67,U67,U67,D67,V67,1,0))</f>
        <v>17.636198049519859</v>
      </c>
      <c r="K67" s="103">
        <f ca="1">_xll.EURO(F67,H67,U67,U67,C67,V67,1,1)</f>
        <v>0.46287748346300306</v>
      </c>
      <c r="L67" s="86">
        <f ca="1">IF(AND(G67&lt;H67,F$1="no"),"",_xll.EURO(G67,H67,U67,U67,C67,V67,0,0))</f>
        <v>39.319471104233351</v>
      </c>
      <c r="M67" s="87">
        <f ca="1">IF(AND(F67&lt;H67,F$1="no"),"",_xll.EURO(F67,H67,U67,U67,D67,V67,0,0))</f>
        <v>43.886155849190331</v>
      </c>
      <c r="N67" s="97">
        <f ca="1">_xll.EURO(F67,H67,U67,U67,C67,V67,0,1)</f>
        <v>-0.50934317578405175</v>
      </c>
      <c r="O67" s="46">
        <f ca="1">_xll.EURO($F67,$H67,$U67,$U67,$C67,$V67,1,2)</f>
        <v>7.2090757380567725E-3</v>
      </c>
      <c r="P67" s="47">
        <f ca="1">_xll.EURO($F67,$H67,$U67,$U67,$C67,$V67,1,3)</f>
        <v>25.356906348314425</v>
      </c>
      <c r="Q67" s="47">
        <f ca="1">_xll.EURO($F67,$H67,$U67,$U67,$C67,$V67,1,5)/365</f>
        <v>-3.4132651439959028E-2</v>
      </c>
      <c r="R67" s="175">
        <f>VLOOKUP(E67,Lookups!$B$6:$H$304,6)</f>
        <v>37483</v>
      </c>
      <c r="S67" s="47">
        <f t="shared" ca="1" si="0"/>
        <v>4.5666847449569765</v>
      </c>
      <c r="T67" s="182" t="str">
        <f t="shared" si="1"/>
        <v/>
      </c>
      <c r="U67" s="187">
        <f>VLOOKUP(E67,Lookups!$B$6:$E$304,4)</f>
        <v>3.5000000000000003E-2</v>
      </c>
      <c r="V67" s="28">
        <f t="shared" ca="1" si="2"/>
        <v>294</v>
      </c>
    </row>
    <row r="68" spans="1:22" x14ac:dyDescent="0.2">
      <c r="A68" s="217"/>
      <c r="B68" s="192">
        <v>-0.1</v>
      </c>
      <c r="C68" s="18">
        <f t="shared" si="18"/>
        <v>0.72</v>
      </c>
      <c r="D68" s="35">
        <f t="shared" si="19"/>
        <v>0.9</v>
      </c>
      <c r="E68" s="90">
        <v>37438</v>
      </c>
      <c r="F68" s="89">
        <f t="shared" si="17"/>
        <v>73</v>
      </c>
      <c r="G68" s="89">
        <f t="shared" si="16"/>
        <v>73</v>
      </c>
      <c r="H68" s="81">
        <v>50</v>
      </c>
      <c r="I68" s="82">
        <f ca="1">IF(AND(F68&gt;H68,F$1="No"),"",_xll.EURO(F68,H68,U68,U68,C68,V68,1,0))</f>
        <v>28.181109904532953</v>
      </c>
      <c r="J68" s="83">
        <f ca="1">IF(AND(G68&gt;H68,F$1="no"),"",_xll.EURO(G68,H68,U68,U68,D68,V68,1,0))</f>
        <v>31.089370522948997</v>
      </c>
      <c r="K68" s="102">
        <f ca="1">_xll.EURO(F68,H68,U68,U68,C68,V68,1,1)</f>
        <v>0.80179189933331096</v>
      </c>
      <c r="L68" s="82">
        <f ca="1">IF(AND(G68&lt;H68,F$1="no"),"",_xll.EURO(G68,H68,U68,U68,C68,V68,0,0))</f>
        <v>5.7556599040195255</v>
      </c>
      <c r="M68" s="83">
        <f ca="1">IF(AND(F68&lt;H68,F$1="no"),"",_xll.EURO(F68,H68,U68,U68,D68,V68,0,0))</f>
        <v>8.6639205224355766</v>
      </c>
      <c r="N68" s="98">
        <f ca="1">_xll.EURO(F68,H68,U68,U68,C68,V68,0,1)</f>
        <v>-0.17322766590640296</v>
      </c>
      <c r="O68" s="41">
        <f ca="1">_xll.EURO($F68,$H68,$U68,$U68,$C68,$V68,1,2)</f>
        <v>5.6786734657866397E-3</v>
      </c>
      <c r="P68" s="42">
        <f ca="1">_xll.EURO($F68,$H68,$U68,$U68,$C68,$V68,1,3)</f>
        <v>15.748486250282175</v>
      </c>
      <c r="Q68" s="42">
        <f ca="1">_xll.EURO($F68,$H68,$U68,$U68,$C68,$V68,1,5)/365</f>
        <v>-1.8787619360021986E-2</v>
      </c>
      <c r="R68" s="176">
        <f>VLOOKUP(E68,Lookups!$B$6:$H$304,6)</f>
        <v>37453</v>
      </c>
      <c r="S68" s="42" t="str">
        <f t="shared" ref="S68:S73" si="20">IF(F68&gt;H68,"",J68-I68)</f>
        <v/>
      </c>
      <c r="T68" s="183">
        <f t="shared" ref="T68:T73" ca="1" si="21">IF(F68&gt;H68,M68-L68,"")</f>
        <v>2.9082606184160511</v>
      </c>
      <c r="U68" s="188">
        <f>VLOOKUP(E68,Lookups!$B$6:$E$304,4)</f>
        <v>3.5000000000000003E-2</v>
      </c>
      <c r="V68" s="28">
        <f t="shared" ref="V68:V73" ca="1" si="22">R68-$C$2</f>
        <v>264</v>
      </c>
    </row>
    <row r="69" spans="1:22" x14ac:dyDescent="0.2">
      <c r="A69" s="217"/>
      <c r="B69" s="192">
        <v>0</v>
      </c>
      <c r="C69" s="18">
        <f t="shared" si="18"/>
        <v>0.72</v>
      </c>
      <c r="D69" s="35">
        <f t="shared" si="19"/>
        <v>0.9</v>
      </c>
      <c r="E69" s="91">
        <v>37469</v>
      </c>
      <c r="F69" s="84">
        <f t="shared" si="17"/>
        <v>73</v>
      </c>
      <c r="G69" s="84">
        <f t="shared" si="16"/>
        <v>73</v>
      </c>
      <c r="H69" s="85">
        <v>50</v>
      </c>
      <c r="I69" s="86">
        <f ca="1">IF(AND(F69&gt;H69,F$1="No"),"",_xll.EURO(F69,H69,U69,U69,C69,V69,1,0))</f>
        <v>28.729970969696385</v>
      </c>
      <c r="J69" s="87">
        <f ca="1">IF(AND(G69&gt;H69,F$1="no"),"",_xll.EURO(G69,H69,U69,U69,D69,V69,1,0))</f>
        <v>31.817285399371581</v>
      </c>
      <c r="K69" s="103">
        <f ca="1">_xll.EURO(F69,H69,U69,U69,C69,V69,1,1)</f>
        <v>0.7955482781176878</v>
      </c>
      <c r="L69" s="86">
        <f ca="1">IF(AND(G69&lt;H69,F$1="no"),"",_xll.EURO(G69,H69,U69,U69,C69,V69,0,0))</f>
        <v>6.3688958070141251</v>
      </c>
      <c r="M69" s="87">
        <f ca="1">IF(AND(F69&lt;H69,F$1="no"),"",_xll.EURO(F69,H69,U69,U69,D69,V69,0,0))</f>
        <v>9.4562102366893139</v>
      </c>
      <c r="N69" s="97">
        <f ca="1">_xll.EURO(F69,H69,U69,U69,C69,V69,0,1)</f>
        <v>-0.17667238112936698</v>
      </c>
      <c r="O69" s="46">
        <f ca="1">_xll.EURO($F69,$H69,$U69,$U69,$C69,$V69,1,2)</f>
        <v>5.4423227433818304E-3</v>
      </c>
      <c r="P69" s="47">
        <f ca="1">_xll.EURO($F69,$H69,$U69,$U69,$C69,$V69,1,3)</f>
        <v>16.808138399896791</v>
      </c>
      <c r="Q69" s="47">
        <f ca="1">_xll.EURO($F69,$H69,$U69,$U69,$C69,$V69,1,5)/365</f>
        <v>-1.7840562081113155E-2</v>
      </c>
      <c r="R69" s="175">
        <f>VLOOKUP(E69,Lookups!$B$6:$H$304,6)</f>
        <v>37483</v>
      </c>
      <c r="S69" s="47" t="str">
        <f t="shared" si="20"/>
        <v/>
      </c>
      <c r="T69" s="182">
        <f t="shared" ca="1" si="21"/>
        <v>3.0873144296751889</v>
      </c>
      <c r="U69" s="187">
        <f>VLOOKUP(E69,Lookups!$B$6:$E$304,4)</f>
        <v>3.5000000000000003E-2</v>
      </c>
      <c r="V69" s="28">
        <f t="shared" ca="1" si="22"/>
        <v>294</v>
      </c>
    </row>
    <row r="70" spans="1:22" x14ac:dyDescent="0.2">
      <c r="A70" s="217"/>
      <c r="B70" s="192">
        <v>0</v>
      </c>
      <c r="C70" s="18">
        <f t="shared" si="18"/>
        <v>0.72</v>
      </c>
      <c r="D70" s="35">
        <f t="shared" si="19"/>
        <v>0.9</v>
      </c>
      <c r="E70" s="90">
        <v>37438</v>
      </c>
      <c r="F70" s="89">
        <f t="shared" si="17"/>
        <v>73</v>
      </c>
      <c r="G70" s="89">
        <f t="shared" si="16"/>
        <v>73</v>
      </c>
      <c r="H70" s="81">
        <v>50</v>
      </c>
      <c r="I70" s="82">
        <f ca="1">IF(AND(F70&gt;H70,F$1="No"),"",_xll.EURO(F70,H70,U70,U70,C70,V70,1,0))</f>
        <v>28.181109904532953</v>
      </c>
      <c r="J70" s="83">
        <f ca="1">IF(AND(G70&gt;H70,F$1="no"),"",_xll.EURO(G70,H70,U70,U70,D70,V70,1,0))</f>
        <v>31.089370522948997</v>
      </c>
      <c r="K70" s="102">
        <f ca="1">_xll.EURO(F70,H70,U70,U70,C70,V70,1,1)</f>
        <v>0.80179189933331096</v>
      </c>
      <c r="L70" s="82">
        <f ca="1">IF(AND(G70&lt;H70,F$1="no"),"",_xll.EURO(G70,H70,U70,U70,C70,V70,0,0))</f>
        <v>5.7556599040195255</v>
      </c>
      <c r="M70" s="83">
        <f ca="1">IF(AND(F70&lt;H70,F$1="no"),"",_xll.EURO(F70,H70,U70,U70,D70,V70,0,0))</f>
        <v>8.6639205224355766</v>
      </c>
      <c r="N70" s="98">
        <f ca="1">_xll.EURO(F70,H70,U70,U70,C70,V70,0,1)</f>
        <v>-0.17322766590640296</v>
      </c>
      <c r="O70" s="41">
        <f ca="1">_xll.EURO($F70,$H70,$U70,$U70,$C70,$V70,1,2)</f>
        <v>5.6786734657866397E-3</v>
      </c>
      <c r="P70" s="42">
        <f ca="1">_xll.EURO($F70,$H70,$U70,$U70,$C70,$V70,1,3)</f>
        <v>15.748486250282175</v>
      </c>
      <c r="Q70" s="42">
        <f ca="1">_xll.EURO($F70,$H70,$U70,$U70,$C70,$V70,1,5)/365</f>
        <v>-1.8787619360021986E-2</v>
      </c>
      <c r="R70" s="176">
        <f>VLOOKUP(E70,Lookups!$B$6:$H$304,6)</f>
        <v>37453</v>
      </c>
      <c r="S70" s="42" t="str">
        <f t="shared" si="20"/>
        <v/>
      </c>
      <c r="T70" s="183">
        <f t="shared" ca="1" si="21"/>
        <v>2.9082606184160511</v>
      </c>
      <c r="U70" s="188">
        <f>VLOOKUP(E70,Lookups!$B$6:$E$304,4)</f>
        <v>3.5000000000000003E-2</v>
      </c>
      <c r="V70" s="28">
        <f t="shared" ca="1" si="22"/>
        <v>264</v>
      </c>
    </row>
    <row r="71" spans="1:22" x14ac:dyDescent="0.2">
      <c r="A71" s="217"/>
      <c r="B71" s="192">
        <v>0</v>
      </c>
      <c r="C71" s="18">
        <f t="shared" si="18"/>
        <v>0.72</v>
      </c>
      <c r="D71" s="35">
        <f t="shared" si="19"/>
        <v>0.9</v>
      </c>
      <c r="E71" s="91">
        <v>37469</v>
      </c>
      <c r="F71" s="84">
        <f t="shared" si="17"/>
        <v>73</v>
      </c>
      <c r="G71" s="84">
        <f t="shared" si="16"/>
        <v>73</v>
      </c>
      <c r="H71" s="85">
        <v>50</v>
      </c>
      <c r="I71" s="86">
        <f ca="1">IF(AND(F71&gt;H71,F$1="No"),"",_xll.EURO(F71,H71,U71,U71,C71,V71,1,0))</f>
        <v>28.729970969696385</v>
      </c>
      <c r="J71" s="87">
        <f ca="1">IF(AND(G71&gt;H71,F$1="no"),"",_xll.EURO(G71,H71,U71,U71,D71,V71,1,0))</f>
        <v>31.817285399371581</v>
      </c>
      <c r="K71" s="103">
        <f ca="1">_xll.EURO(F71,H71,U71,U71,C71,V71,1,1)</f>
        <v>0.7955482781176878</v>
      </c>
      <c r="L71" s="86">
        <f ca="1">IF(AND(G71&lt;H71,F$1="no"),"",_xll.EURO(G71,H71,U71,U71,C71,V71,0,0))</f>
        <v>6.3688958070141251</v>
      </c>
      <c r="M71" s="87">
        <f ca="1">IF(AND(F71&lt;H71,F$1="no"),"",_xll.EURO(F71,H71,U71,U71,D71,V71,0,0))</f>
        <v>9.4562102366893139</v>
      </c>
      <c r="N71" s="97">
        <f ca="1">_xll.EURO(F71,H71,U71,U71,C71,V71,0,1)</f>
        <v>-0.17667238112936698</v>
      </c>
      <c r="O71" s="46">
        <f ca="1">_xll.EURO($F71,$H71,$U71,$U71,$C71,$V71,1,2)</f>
        <v>5.4423227433818304E-3</v>
      </c>
      <c r="P71" s="47">
        <f ca="1">_xll.EURO($F71,$H71,$U71,$U71,$C71,$V71,1,3)</f>
        <v>16.808138399896791</v>
      </c>
      <c r="Q71" s="47">
        <f ca="1">_xll.EURO($F71,$H71,$U71,$U71,$C71,$V71,1,5)/365</f>
        <v>-1.7840562081113155E-2</v>
      </c>
      <c r="R71" s="175">
        <f>VLOOKUP(E71,Lookups!$B$6:$H$304,6)</f>
        <v>37483</v>
      </c>
      <c r="S71" s="47" t="str">
        <f t="shared" si="20"/>
        <v/>
      </c>
      <c r="T71" s="182">
        <f t="shared" ca="1" si="21"/>
        <v>3.0873144296751889</v>
      </c>
      <c r="U71" s="187">
        <f>VLOOKUP(E71,Lookups!$B$6:$E$304,4)</f>
        <v>3.5000000000000003E-2</v>
      </c>
      <c r="V71" s="28">
        <f t="shared" ca="1" si="22"/>
        <v>294</v>
      </c>
    </row>
    <row r="72" spans="1:22" x14ac:dyDescent="0.2">
      <c r="A72" s="217"/>
      <c r="B72" s="192">
        <v>0</v>
      </c>
      <c r="C72" s="18">
        <f t="shared" si="18"/>
        <v>0.72</v>
      </c>
      <c r="D72" s="35">
        <f t="shared" si="19"/>
        <v>0.9</v>
      </c>
      <c r="E72" s="90">
        <v>37438</v>
      </c>
      <c r="F72" s="89">
        <f t="shared" si="17"/>
        <v>73</v>
      </c>
      <c r="G72" s="89">
        <f t="shared" si="16"/>
        <v>73</v>
      </c>
      <c r="H72" s="81">
        <v>50</v>
      </c>
      <c r="I72" s="82">
        <f ca="1">IF(AND(F72&gt;H72,F$1="No"),"",_xll.EURO(F72,H72,U72,U72,C72,V72,1,0))</f>
        <v>28.181109904532953</v>
      </c>
      <c r="J72" s="83">
        <f ca="1">IF(AND(G72&gt;H72,F$1="no"),"",_xll.EURO(G72,H72,U72,U72,D72,V72,1,0))</f>
        <v>31.089370522948997</v>
      </c>
      <c r="K72" s="102">
        <f ca="1">_xll.EURO(F72,H72,U72,U72,C72,V72,1,1)</f>
        <v>0.80179189933331096</v>
      </c>
      <c r="L72" s="82">
        <f ca="1">IF(AND(G72&lt;H72,F$1="no"),"",_xll.EURO(G72,H72,U72,U72,C72,V72,0,0))</f>
        <v>5.7556599040195255</v>
      </c>
      <c r="M72" s="83">
        <f ca="1">IF(AND(F72&lt;H72,F$1="no"),"",_xll.EURO(F72,H72,U72,U72,D72,V72,0,0))</f>
        <v>8.6639205224355766</v>
      </c>
      <c r="N72" s="98">
        <f ca="1">_xll.EURO(F72,H72,U72,U72,C72,V72,0,1)</f>
        <v>-0.17322766590640296</v>
      </c>
      <c r="O72" s="41">
        <f ca="1">_xll.EURO($F72,$H72,$U72,$U72,$C72,$V72,1,2)</f>
        <v>5.6786734657866397E-3</v>
      </c>
      <c r="P72" s="42">
        <f ca="1">_xll.EURO($F72,$H72,$U72,$U72,$C72,$V72,1,3)</f>
        <v>15.748486250282175</v>
      </c>
      <c r="Q72" s="42">
        <f ca="1">_xll.EURO($F72,$H72,$U72,$U72,$C72,$V72,1,5)/365</f>
        <v>-1.8787619360021986E-2</v>
      </c>
      <c r="R72" s="176">
        <f>VLOOKUP(E72,Lookups!$B$6:$H$304,6)</f>
        <v>37453</v>
      </c>
      <c r="S72" s="42" t="str">
        <f t="shared" si="20"/>
        <v/>
      </c>
      <c r="T72" s="183">
        <f t="shared" ca="1" si="21"/>
        <v>2.9082606184160511</v>
      </c>
      <c r="U72" s="188">
        <f>VLOOKUP(E72,Lookups!$B$6:$E$304,4)</f>
        <v>3.5000000000000003E-2</v>
      </c>
      <c r="V72" s="28">
        <f t="shared" ca="1" si="22"/>
        <v>264</v>
      </c>
    </row>
    <row r="73" spans="1:22" ht="13.5" thickBot="1" x14ac:dyDescent="0.25">
      <c r="A73" s="218"/>
      <c r="B73" s="193">
        <v>0</v>
      </c>
      <c r="C73" s="18">
        <f t="shared" si="18"/>
        <v>0.72</v>
      </c>
      <c r="D73" s="35">
        <f t="shared" si="19"/>
        <v>0.9</v>
      </c>
      <c r="E73" s="15">
        <v>37469</v>
      </c>
      <c r="F73" s="58">
        <f t="shared" si="17"/>
        <v>73</v>
      </c>
      <c r="G73" s="58">
        <f t="shared" si="16"/>
        <v>73</v>
      </c>
      <c r="H73" s="60">
        <v>50</v>
      </c>
      <c r="I73" s="65">
        <f ca="1">IF(AND(F73&gt;H73,F$1="No"),"",_xll.EURO(F73,H73,U73,U73,C73,V73,1,0))</f>
        <v>28.729970969696385</v>
      </c>
      <c r="J73" s="69">
        <f ca="1">IF(AND(G73&gt;H73,F$1="no"),"",_xll.EURO(G73,H73,U73,U73,D73,V73,1,0))</f>
        <v>31.817285399371581</v>
      </c>
      <c r="K73" s="101">
        <f ca="1">_xll.EURO(F73,H73,U73,U73,C73,V73,1,1)</f>
        <v>0.7955482781176878</v>
      </c>
      <c r="L73" s="65">
        <f ca="1">IF(AND(G73&lt;H73,F$1="no"),"",_xll.EURO(G73,H73,U73,U73,C73,V73,0,0))</f>
        <v>6.3688958070141251</v>
      </c>
      <c r="M73" s="69">
        <f ca="1">IF(AND(F73&lt;H73,F$1="no"),"",_xll.EURO(F73,H73,U73,U73,D73,V73,0,0))</f>
        <v>9.4562102366893139</v>
      </c>
      <c r="N73" s="96">
        <f ca="1">_xll.EURO(F73,H73,U73,U73,C73,V73,0,1)</f>
        <v>-0.17667238112936698</v>
      </c>
      <c r="O73" s="17">
        <f ca="1">_xll.EURO($F73,$H73,$U73,$U73,$C73,$V73,1,2)</f>
        <v>5.4423227433818304E-3</v>
      </c>
      <c r="P73" s="12">
        <f ca="1">_xll.EURO($F73,$H73,$U73,$U73,$C73,$V73,1,3)</f>
        <v>16.808138399896791</v>
      </c>
      <c r="Q73" s="12">
        <f ca="1">_xll.EURO($F73,$H73,$U73,$U73,$C73,$V73,1,5)/365</f>
        <v>-1.7840562081113155E-2</v>
      </c>
      <c r="R73" s="174">
        <f>VLOOKUP(E73,Lookups!$B$6:$H$304,6)</f>
        <v>37483</v>
      </c>
      <c r="S73" s="12" t="str">
        <f t="shared" si="20"/>
        <v/>
      </c>
      <c r="T73" s="181">
        <f t="shared" ca="1" si="21"/>
        <v>3.0873144296751889</v>
      </c>
      <c r="U73" s="186">
        <f>VLOOKUP(E73,Lookups!$B$6:$E$304,4)</f>
        <v>3.5000000000000003E-2</v>
      </c>
      <c r="V73" s="28">
        <f t="shared" ca="1" si="22"/>
        <v>294</v>
      </c>
    </row>
  </sheetData>
  <mergeCells count="12">
    <mergeCell ref="I1:M1"/>
    <mergeCell ref="A61:A65"/>
    <mergeCell ref="A29:A37"/>
    <mergeCell ref="A38:A45"/>
    <mergeCell ref="A4:A8"/>
    <mergeCell ref="A9:A18"/>
    <mergeCell ref="A66:A73"/>
    <mergeCell ref="A46:A50"/>
    <mergeCell ref="A51:A55"/>
    <mergeCell ref="A56:A60"/>
    <mergeCell ref="A19:A23"/>
    <mergeCell ref="A24:A28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254"/>
  <sheetViews>
    <sheetView zoomScale="85" workbookViewId="0">
      <selection activeCell="G2" sqref="G2"/>
    </sheetView>
  </sheetViews>
  <sheetFormatPr defaultRowHeight="12.75" x14ac:dyDescent="0.2"/>
  <cols>
    <col min="1" max="1" width="3.85546875" style="70" customWidth="1"/>
    <col min="2" max="2" width="4.5703125" style="70" customWidth="1"/>
    <col min="3" max="3" width="10.5703125" style="70" bestFit="1" customWidth="1"/>
    <col min="4" max="6" width="9.140625" style="70"/>
    <col min="7" max="7" width="9.5703125" style="70" bestFit="1" customWidth="1"/>
    <col min="8" max="8" width="9.140625" style="70"/>
    <col min="9" max="9" width="9" style="70" customWidth="1"/>
    <col min="10" max="10" width="9.140625" style="70"/>
    <col min="11" max="11" width="11.85546875" style="70" customWidth="1"/>
    <col min="12" max="13" width="9.140625" style="70"/>
    <col min="14" max="14" width="10.42578125" style="70" customWidth="1"/>
    <col min="15" max="15" width="9.140625" style="70"/>
    <col min="16" max="16" width="10.85546875" style="70" customWidth="1"/>
    <col min="17" max="17" width="5.5703125" style="70" customWidth="1"/>
    <col min="18" max="18" width="5.5703125" style="70" bestFit="1" customWidth="1"/>
    <col min="19" max="16384" width="9.140625" style="70"/>
  </cols>
  <sheetData>
    <row r="1" spans="1:18" x14ac:dyDescent="0.2">
      <c r="C1" s="78" t="s">
        <v>24</v>
      </c>
      <c r="G1" s="80" t="s">
        <v>45</v>
      </c>
    </row>
    <row r="2" spans="1:18" ht="23.25" x14ac:dyDescent="0.35">
      <c r="C2" s="141" t="s">
        <v>40</v>
      </c>
    </row>
    <row r="3" spans="1:18" ht="13.5" thickBot="1" x14ac:dyDescent="0.25">
      <c r="D3" s="71"/>
      <c r="E3" s="71"/>
      <c r="G3" s="108"/>
      <c r="P3" s="109"/>
    </row>
    <row r="4" spans="1:18" ht="13.5" thickBot="1" x14ac:dyDescent="0.25">
      <c r="C4" s="140" t="s">
        <v>39</v>
      </c>
      <c r="D4" s="139">
        <f ca="1">Lookups!K2</f>
        <v>37189</v>
      </c>
      <c r="E4" s="79"/>
      <c r="G4" s="108"/>
      <c r="P4" s="109"/>
    </row>
    <row r="5" spans="1:18" ht="13.5" thickBot="1" x14ac:dyDescent="0.25">
      <c r="C5" s="157" t="s">
        <v>1</v>
      </c>
      <c r="D5" s="158">
        <f>+(F7-F6)/30.42</f>
        <v>11.965811965811966</v>
      </c>
      <c r="E5" s="159" t="s">
        <v>2</v>
      </c>
      <c r="F5" s="160"/>
      <c r="G5" s="161"/>
      <c r="P5" s="109"/>
    </row>
    <row r="6" spans="1:18" x14ac:dyDescent="0.2">
      <c r="C6" s="6" t="s">
        <v>3</v>
      </c>
      <c r="D6" s="2">
        <v>1</v>
      </c>
      <c r="E6" s="3">
        <v>2002</v>
      </c>
      <c r="F6" s="222">
        <f>DATE(E6,D6,1)</f>
        <v>37257</v>
      </c>
      <c r="G6" s="223"/>
      <c r="P6" s="109"/>
    </row>
    <row r="7" spans="1:18" ht="13.5" thickBot="1" x14ac:dyDescent="0.25">
      <c r="C7" s="1" t="s">
        <v>4</v>
      </c>
      <c r="D7" s="4">
        <v>12</v>
      </c>
      <c r="E7" s="5">
        <v>2002</v>
      </c>
      <c r="F7" s="224">
        <f>DATE(E7,D7+1,1)-1</f>
        <v>37621</v>
      </c>
      <c r="G7" s="225"/>
      <c r="P7" s="109"/>
    </row>
    <row r="8" spans="1:18" ht="13.5" thickBot="1" x14ac:dyDescent="0.25">
      <c r="C8" s="137" t="s">
        <v>33</v>
      </c>
      <c r="D8" s="113">
        <f ca="1">SUMPRODUCT(P13:P247,Q13:Q247,G13:G247)/SUMPRODUCT(P13:P254,Q13:Q254)</f>
        <v>8.9559388553901957</v>
      </c>
      <c r="E8" s="71"/>
      <c r="F8" s="110" t="s">
        <v>5</v>
      </c>
      <c r="G8" s="136">
        <v>40</v>
      </c>
      <c r="P8" s="109"/>
    </row>
    <row r="9" spans="1:18" ht="13.5" thickBot="1" x14ac:dyDescent="0.25">
      <c r="C9" s="138" t="s">
        <v>34</v>
      </c>
      <c r="D9" s="114">
        <f ca="1">SUMPRODUCT(P13:P247,Q13:Q247,I13:I247)/SUMPRODUCT(P13:P254,Q13:Q254)</f>
        <v>2.1048989835625167</v>
      </c>
      <c r="E9" s="71"/>
      <c r="G9" s="108"/>
      <c r="P9" s="109"/>
    </row>
    <row r="10" spans="1:18" x14ac:dyDescent="0.2">
      <c r="D10" s="71"/>
      <c r="E10" s="71"/>
      <c r="G10" s="108"/>
      <c r="P10" s="109"/>
    </row>
    <row r="11" spans="1:18" ht="13.5" thickBot="1" x14ac:dyDescent="0.25">
      <c r="A11" s="74"/>
      <c r="B11" s="74"/>
      <c r="C11" s="74"/>
      <c r="F11" s="111"/>
      <c r="G11" s="111"/>
      <c r="H11" s="111"/>
      <c r="I11" s="111"/>
      <c r="J11" s="111"/>
      <c r="K11" s="111"/>
      <c r="L11" s="75"/>
      <c r="M11" s="75"/>
    </row>
    <row r="12" spans="1:18" ht="13.5" thickBot="1" x14ac:dyDescent="0.25">
      <c r="A12" s="74"/>
      <c r="B12" s="74"/>
      <c r="C12" s="115" t="s">
        <v>10</v>
      </c>
      <c r="D12" s="116" t="s">
        <v>0</v>
      </c>
      <c r="E12" s="116" t="s">
        <v>6</v>
      </c>
      <c r="F12" s="116" t="s">
        <v>5</v>
      </c>
      <c r="G12" s="115" t="s">
        <v>8</v>
      </c>
      <c r="H12" s="116" t="s">
        <v>11</v>
      </c>
      <c r="I12" s="116" t="s">
        <v>9</v>
      </c>
      <c r="J12" s="116" t="s">
        <v>12</v>
      </c>
      <c r="K12" s="116" t="s">
        <v>7</v>
      </c>
      <c r="L12" s="189" t="s">
        <v>15</v>
      </c>
      <c r="M12" s="124" t="s">
        <v>43</v>
      </c>
      <c r="N12" s="190" t="s">
        <v>14</v>
      </c>
      <c r="O12" s="116" t="s">
        <v>13</v>
      </c>
      <c r="P12" s="125" t="s">
        <v>32</v>
      </c>
      <c r="Q12" s="135"/>
      <c r="R12" s="125" t="s">
        <v>23</v>
      </c>
    </row>
    <row r="13" spans="1:18" x14ac:dyDescent="0.2">
      <c r="A13" s="112"/>
      <c r="B13" s="112"/>
      <c r="C13" s="131">
        <v>0.8</v>
      </c>
      <c r="D13" s="93">
        <v>37043</v>
      </c>
      <c r="E13" s="126">
        <v>55.5</v>
      </c>
      <c r="F13" s="127">
        <f t="shared" ref="F13:F44" si="0">IF($G$8="atm",E13,$G$8)</f>
        <v>40</v>
      </c>
      <c r="G13" s="64">
        <f ca="1">IF(AND(E13&gt;F13,$G$1="no"),"",_xll.EURO(E13,F13,O13,O13,C13,R13,1,0))</f>
        <v>15.5</v>
      </c>
      <c r="H13" s="142">
        <f ca="1">_xll.EURO(E13,F13,O13,O13,C13,R13,1,1)</f>
        <v>0</v>
      </c>
      <c r="I13" s="64">
        <f ca="1">IF(AND(F13&gt;E13,$G$1="no"),"",_xll.EURO(E13,F13,O13,O13,C13,R13,0,0))</f>
        <v>0</v>
      </c>
      <c r="J13" s="10">
        <f ca="1">_xll.EURO(E13,F13,O13,O13,C13,R13,0,1)</f>
        <v>0</v>
      </c>
      <c r="K13" s="14">
        <f ca="1">_xll.EURO($E13,$F13,$O13,$O13,$C13,$R13,1,2)</f>
        <v>0</v>
      </c>
      <c r="L13" s="10">
        <f ca="1">_xll.EURO($E13,$F13,$O13,$O13,$C13,$R13,1,3)/100</f>
        <v>0</v>
      </c>
      <c r="M13" s="10">
        <f ca="1">_xll.EURO($E13,$F13,$O13,$O13,$C13,$R13,1,5)/365.25</f>
        <v>0</v>
      </c>
      <c r="N13" s="118">
        <f>VLOOKUP(D13,Lookups!$B$6:$C$304,2)</f>
        <v>37041</v>
      </c>
      <c r="O13" s="24">
        <f>VLOOKUP(D13,Lookups!$B$6:$E$304,4)</f>
        <v>3.5000000000000003E-2</v>
      </c>
      <c r="P13" s="19">
        <f>VLOOKUP(D13,Lookups!$B$6:$D$304,3)</f>
        <v>21</v>
      </c>
      <c r="Q13" s="143">
        <f t="shared" ref="Q13:Q76" si="1">IF(D13&lt;$F$6,0,IF(D13&gt;$F$7,0,1))</f>
        <v>0</v>
      </c>
      <c r="R13" s="28">
        <f t="shared" ref="R13:R76" ca="1" si="2">N13-$D$4</f>
        <v>-148</v>
      </c>
    </row>
    <row r="14" spans="1:18" x14ac:dyDescent="0.2">
      <c r="A14" s="112"/>
      <c r="B14" s="112"/>
      <c r="C14" s="131">
        <v>1.2</v>
      </c>
      <c r="D14" s="93">
        <v>37073</v>
      </c>
      <c r="E14" s="126">
        <v>95.5</v>
      </c>
      <c r="F14" s="127">
        <f t="shared" si="0"/>
        <v>40</v>
      </c>
      <c r="G14" s="64">
        <f ca="1">IF(AND(E14&gt;F14,$G$1="no"),"",_xll.EURO(E14,F14,O14,O14,C14,R14,1,0))</f>
        <v>55.5</v>
      </c>
      <c r="H14" s="9">
        <f ca="1">_xll.EURO(E14,F14,O14,O14,C14,R14,1,1)</f>
        <v>0</v>
      </c>
      <c r="I14" s="64">
        <f ca="1">IF(AND(F14&gt;E14,$G$1="no"),"",_xll.EURO(E14,F14,O14,O14,C14,R14,0,0))</f>
        <v>0</v>
      </c>
      <c r="J14" s="10">
        <f ca="1">_xll.EURO(E14,F14,O14,O14,C14,R14,0,1)</f>
        <v>0</v>
      </c>
      <c r="K14" s="14">
        <f ca="1">_xll.EURO($E14,$F14,$O14,$O14,$C14,$R14,1,2)</f>
        <v>0</v>
      </c>
      <c r="L14" s="10">
        <f ca="1">_xll.EURO($E14,$F14,$O14,$O14,$C14,$R14,1,3)/100</f>
        <v>0</v>
      </c>
      <c r="M14" s="10">
        <f ca="1">_xll.EURO($E14,$F14,$O14,$O14,$C14,$R14,1,5)/365.25</f>
        <v>0</v>
      </c>
      <c r="N14" s="118">
        <f>VLOOKUP(D14,Lookups!$B$6:$C$304,2)</f>
        <v>37070</v>
      </c>
      <c r="O14" s="24">
        <f>VLOOKUP(D14,Lookups!$B$6:$E$304,4)</f>
        <v>3.5000000000000003E-2</v>
      </c>
      <c r="P14" s="19">
        <f>VLOOKUP(D14,Lookups!$B$6:$D$304,3)</f>
        <v>21</v>
      </c>
      <c r="Q14" s="143">
        <f t="shared" si="1"/>
        <v>0</v>
      </c>
      <c r="R14" s="28">
        <f t="shared" ca="1" si="2"/>
        <v>-119</v>
      </c>
    </row>
    <row r="15" spans="1:18" x14ac:dyDescent="0.2">
      <c r="A15" s="112"/>
      <c r="B15" s="112"/>
      <c r="C15" s="131">
        <v>1.2</v>
      </c>
      <c r="D15" s="93">
        <v>37104</v>
      </c>
      <c r="E15" s="126">
        <v>95.5</v>
      </c>
      <c r="F15" s="127">
        <f t="shared" si="0"/>
        <v>40</v>
      </c>
      <c r="G15" s="64">
        <f ca="1">IF(AND(E15&gt;F15,$G$1="no"),"",_xll.EURO(E15,F15,O15,O15,C15,R15,1,0))</f>
        <v>55.5</v>
      </c>
      <c r="H15" s="9">
        <f ca="1">_xll.EURO(E15,F15,O15,O15,C15,R15,1,1)</f>
        <v>0</v>
      </c>
      <c r="I15" s="64">
        <f ca="1">IF(AND(F15&gt;E15,$G$1="no"),"",_xll.EURO(E15,F15,O15,O15,C15,R15,0,0))</f>
        <v>0</v>
      </c>
      <c r="J15" s="10">
        <f ca="1">_xll.EURO(E15,F15,O15,O15,C15,R15,0,1)</f>
        <v>0</v>
      </c>
      <c r="K15" s="14">
        <f ca="1">_xll.EURO($E15,$F15,$O15,$O15,$C15,$R15,1,2)</f>
        <v>0</v>
      </c>
      <c r="L15" s="10">
        <f ca="1">_xll.EURO($E15,$F15,$O15,$O15,$C15,$R15,1,3)/100</f>
        <v>0</v>
      </c>
      <c r="M15" s="10">
        <f ca="1">_xll.EURO($E15,$F15,$O15,$O15,$C15,$R15,1,5)/365.25</f>
        <v>0</v>
      </c>
      <c r="N15" s="118">
        <f>VLOOKUP(D15,Lookups!$B$6:$C$304,2)</f>
        <v>37102</v>
      </c>
      <c r="O15" s="24">
        <f>VLOOKUP(D15,Lookups!$B$6:$E$304,4)</f>
        <v>3.5000000000000003E-2</v>
      </c>
      <c r="P15" s="19">
        <f>VLOOKUP(D15,Lookups!$B$6:$D$304,3)</f>
        <v>23</v>
      </c>
      <c r="Q15" s="143">
        <f t="shared" si="1"/>
        <v>0</v>
      </c>
      <c r="R15" s="28">
        <f t="shared" ca="1" si="2"/>
        <v>-87</v>
      </c>
    </row>
    <row r="16" spans="1:18" x14ac:dyDescent="0.2">
      <c r="A16" s="112"/>
      <c r="B16" s="112"/>
      <c r="C16" s="131">
        <v>0.45</v>
      </c>
      <c r="D16" s="93">
        <v>37135</v>
      </c>
      <c r="E16" s="126">
        <v>39.25</v>
      </c>
      <c r="F16" s="127">
        <f t="shared" si="0"/>
        <v>40</v>
      </c>
      <c r="G16" s="64">
        <f ca="1">IF(AND(E16&gt;F16,$G$1="no"),"",_xll.EURO(E16,F16,O16,O16,C16,R16,1,0))</f>
        <v>0</v>
      </c>
      <c r="H16" s="9">
        <f ca="1">_xll.EURO(E16,F16,O16,O16,C16,R16,1,1)</f>
        <v>0</v>
      </c>
      <c r="I16" s="64">
        <f ca="1">IF(AND(F16&gt;E16,$G$1="no"),"",_xll.EURO(E16,F16,O16,O16,C16,R16,0,0))</f>
        <v>0.75</v>
      </c>
      <c r="J16" s="10">
        <f ca="1">_xll.EURO(E16,F16,O16,O16,C16,R16,0,1)</f>
        <v>0</v>
      </c>
      <c r="K16" s="14">
        <f ca="1">_xll.EURO($E16,$F16,$O16,$O16,$C16,$R16,1,2)</f>
        <v>0</v>
      </c>
      <c r="L16" s="10">
        <f ca="1">_xll.EURO($E16,$F16,$O16,$O16,$C16,$R16,1,3)/100</f>
        <v>0</v>
      </c>
      <c r="M16" s="10">
        <f ca="1">_xll.EURO($E16,$F16,$O16,$O16,$C16,$R16,1,5)/365.25</f>
        <v>0</v>
      </c>
      <c r="N16" s="118">
        <f>VLOOKUP(D16,Lookups!$B$6:$C$304,2)</f>
        <v>37133</v>
      </c>
      <c r="O16" s="24">
        <f>VLOOKUP(D16,Lookups!$B$6:$E$304,4)</f>
        <v>3.5000000000000003E-2</v>
      </c>
      <c r="P16" s="19">
        <f>VLOOKUP(D16,Lookups!$B$6:$D$304,3)</f>
        <v>19</v>
      </c>
      <c r="Q16" s="143">
        <f t="shared" si="1"/>
        <v>0</v>
      </c>
      <c r="R16" s="28">
        <f t="shared" ca="1" si="2"/>
        <v>-56</v>
      </c>
    </row>
    <row r="17" spans="1:18" x14ac:dyDescent="0.2">
      <c r="A17" s="112"/>
      <c r="B17" s="112"/>
      <c r="C17" s="131">
        <v>0.3</v>
      </c>
      <c r="D17" s="93">
        <v>37165</v>
      </c>
      <c r="E17" s="126">
        <v>48</v>
      </c>
      <c r="F17" s="127">
        <f t="shared" si="0"/>
        <v>40</v>
      </c>
      <c r="G17" s="64">
        <f ca="1">IF(AND(E17&gt;F17,$G$1="no"),"",_xll.EURO(E17,F17,O17,O17,C17,R17,1,0))</f>
        <v>8</v>
      </c>
      <c r="H17" s="9">
        <f ca="1">_xll.EURO(E17,F17,O17,O17,C17,R17,1,1)</f>
        <v>0</v>
      </c>
      <c r="I17" s="64">
        <f ca="1">IF(AND(F17&gt;E17,$G$1="no"),"",_xll.EURO(E17,F17,O17,O17,C17,R17,0,0))</f>
        <v>0</v>
      </c>
      <c r="J17" s="10">
        <f ca="1">_xll.EURO(E17,F17,O17,O17,C17,R17,0,1)</f>
        <v>0</v>
      </c>
      <c r="K17" s="14">
        <f ca="1">_xll.EURO($E17,$F17,$O17,$O17,$C17,$R17,1,2)</f>
        <v>0</v>
      </c>
      <c r="L17" s="10">
        <f ca="1">_xll.EURO($E17,$F17,$O17,$O17,$C17,$R17,1,3)/100</f>
        <v>0</v>
      </c>
      <c r="M17" s="10">
        <f ca="1">_xll.EURO($E17,$F17,$O17,$O17,$C17,$R17,1,5)/365.25</f>
        <v>0</v>
      </c>
      <c r="N17" s="118">
        <f>VLOOKUP(D17,Lookups!$B$6:$C$304,2)</f>
        <v>37161</v>
      </c>
      <c r="O17" s="24">
        <f>VLOOKUP(D17,Lookups!$B$6:$E$304,4)</f>
        <v>3.5000000000000003E-2</v>
      </c>
      <c r="P17" s="19">
        <f>VLOOKUP(D17,Lookups!$B$6:$D$304,3)</f>
        <v>23</v>
      </c>
      <c r="Q17" s="143">
        <f t="shared" si="1"/>
        <v>0</v>
      </c>
      <c r="R17" s="28">
        <f t="shared" ca="1" si="2"/>
        <v>-28</v>
      </c>
    </row>
    <row r="18" spans="1:18" x14ac:dyDescent="0.2">
      <c r="A18" s="112"/>
      <c r="B18" s="112"/>
      <c r="C18" s="131">
        <v>0.4</v>
      </c>
      <c r="D18" s="93">
        <v>37196</v>
      </c>
      <c r="E18" s="126">
        <v>48</v>
      </c>
      <c r="F18" s="127">
        <f t="shared" si="0"/>
        <v>40</v>
      </c>
      <c r="G18" s="64">
        <f ca="1">IF(AND(E18&gt;F18,$G$1="no"),"",_xll.EURO(E18,F18,O18,O18,C18,R18,1,0))</f>
        <v>7.9961910011298585</v>
      </c>
      <c r="H18" s="9">
        <f ca="1">_xll.EURO(E18,F18,O18,O18,C18,R18,1,1)</f>
        <v>0.99947655817315262</v>
      </c>
      <c r="I18" s="64">
        <f ca="1">IF(AND(F18&gt;E18,$G$1="no"),"",_xll.EURO(E18,F18,O18,O18,C18,R18,0,0))</f>
        <v>2.3074139684058689E-5</v>
      </c>
      <c r="J18" s="10">
        <f ca="1">_xll.EURO(E18,F18,O18,O18,C18,R18,0,1)</f>
        <v>-4.4432700620176408E-5</v>
      </c>
      <c r="K18" s="14">
        <f ca="1">_xll.EURO($E18,$F18,$O18,$O18,$C18,$R18,1,2)</f>
        <v>8.2022109390856245E-5</v>
      </c>
      <c r="L18" s="10">
        <f ca="1">_xll.EURO($E18,$F18,$O18,$O18,$C18,$R18,1,3)/100</f>
        <v>1.0347922794608231E-5</v>
      </c>
      <c r="M18" s="10">
        <f ca="1">_xll.EURO($E18,$F18,$O18,$O18,$C18,$R18,1,5)/365.25</f>
        <v>7.2484153274913793E-4</v>
      </c>
      <c r="N18" s="118">
        <f>VLOOKUP(D18,Lookups!$B$6:$C$304,2)</f>
        <v>37194</v>
      </c>
      <c r="O18" s="24">
        <f>VLOOKUP(D18,Lookups!$B$6:$E$304,4)</f>
        <v>3.5000000000000003E-2</v>
      </c>
      <c r="P18" s="19">
        <f>VLOOKUP(D18,Lookups!$B$6:$D$304,3)</f>
        <v>21</v>
      </c>
      <c r="Q18" s="143">
        <f t="shared" si="1"/>
        <v>0</v>
      </c>
      <c r="R18" s="28">
        <f t="shared" ca="1" si="2"/>
        <v>5</v>
      </c>
    </row>
    <row r="19" spans="1:18" x14ac:dyDescent="0.2">
      <c r="A19" s="112"/>
      <c r="B19" s="112"/>
      <c r="C19" s="131">
        <v>0.4</v>
      </c>
      <c r="D19" s="93">
        <v>37226</v>
      </c>
      <c r="E19" s="126">
        <v>48</v>
      </c>
      <c r="F19" s="127">
        <f t="shared" si="0"/>
        <v>40</v>
      </c>
      <c r="G19" s="64">
        <f ca="1">IF(AND(E19&gt;F19,$G$1="no"),"",_xll.EURO(E19,F19,O19,O19,C19,R19,1,0))</f>
        <v>8.141682002933365</v>
      </c>
      <c r="H19" s="9">
        <f ca="1">_xll.EURO(E19,F19,O19,O19,C19,R19,1,1)</f>
        <v>0.93438988860410011</v>
      </c>
      <c r="I19" s="64">
        <f ca="1">IF(AND(F19&gt;E19,$G$1="no"),"",_xll.EURO(E19,F19,O19,O19,C19,R19,0,0))</f>
        <v>0.16846799720491656</v>
      </c>
      <c r="J19" s="10">
        <f ca="1">_xll.EURO(E19,F19,O19,O19,C19,R19,0,1)</f>
        <v>-6.2261862111956098E-2</v>
      </c>
      <c r="K19" s="14">
        <f ca="1">_xll.EURO($E19,$F19,$O19,$O19,$C19,$R19,1,2)</f>
        <v>2.0615536551030995E-2</v>
      </c>
      <c r="L19" s="10">
        <f ca="1">_xll.EURO($E19,$F19,$O19,$O19,$C19,$R19,1,3)/100</f>
        <v>1.820601634469694E-2</v>
      </c>
      <c r="M19" s="10">
        <f ca="1">_xll.EURO($E19,$F19,$O19,$O19,$C19,$R19,1,5)/365.25</f>
        <v>-9.6232630444445331E-3</v>
      </c>
      <c r="N19" s="118">
        <f>VLOOKUP(D19,Lookups!$B$6:$C$304,2)</f>
        <v>37224</v>
      </c>
      <c r="O19" s="24">
        <f>VLOOKUP(D19,Lookups!$B$6:$E$304,4)</f>
        <v>3.5000000000000003E-2</v>
      </c>
      <c r="P19" s="19">
        <f>VLOOKUP(D19,Lookups!$B$6:$D$304,3)</f>
        <v>20</v>
      </c>
      <c r="Q19" s="143">
        <f t="shared" si="1"/>
        <v>0</v>
      </c>
      <c r="R19" s="28">
        <f t="shared" ca="1" si="2"/>
        <v>35</v>
      </c>
    </row>
    <row r="20" spans="1:18" x14ac:dyDescent="0.2">
      <c r="A20" s="112"/>
      <c r="B20" s="112"/>
      <c r="C20" s="131">
        <v>0.25</v>
      </c>
      <c r="D20" s="93">
        <v>37257</v>
      </c>
      <c r="E20" s="126">
        <v>46</v>
      </c>
      <c r="F20" s="127">
        <f t="shared" si="0"/>
        <v>40</v>
      </c>
      <c r="G20" s="64">
        <f ca="1">IF(AND(E20&gt;F20,$G$1="no"),"",_xll.EURO(E20,F20,O20,O20,C20,R20,1,0))</f>
        <v>6.1513893377605342</v>
      </c>
      <c r="H20" s="9">
        <f ca="1">_xll.EURO(E20,F20,O20,O20,C20,R20,1,1)</f>
        <v>0.91180039164605731</v>
      </c>
      <c r="I20" s="64">
        <f ca="1">IF(AND(F20&gt;E20,$G$1="no"),"",_xll.EURO(E20,F20,O20,O20,C20,R20,0,0))</f>
        <v>0.18807344946330495</v>
      </c>
      <c r="J20" s="10">
        <f ca="1">_xll.EURO(E20,F20,O20,O20,C20,R20,0,1)</f>
        <v>-8.2085589736814263E-2</v>
      </c>
      <c r="K20" s="14">
        <f ca="1">_xll.EURO($E20,$F20,$O20,$O20,$C20,$R20,1,2)</f>
        <v>3.1441060360018432E-2</v>
      </c>
      <c r="L20" s="10">
        <f ca="1">_xll.EURO($E20,$F20,$O20,$O20,$C20,$R20,1,3)/100</f>
        <v>2.9143560288809975E-2</v>
      </c>
      <c r="M20" s="10">
        <f ca="1">_xll.EURO($E20,$F20,$O20,$O20,$C20,$R20,1,5)/365.25</f>
        <v>-5.1026461039961691E-3</v>
      </c>
      <c r="N20" s="118">
        <f>VLOOKUP(D20,Lookups!$B$6:$C$304,2)</f>
        <v>37253</v>
      </c>
      <c r="O20" s="24">
        <f>VLOOKUP(D20,Lookups!$B$6:$E$304,4)</f>
        <v>3.5000000000000003E-2</v>
      </c>
      <c r="P20" s="19">
        <f>VLOOKUP(D20,Lookups!$B$6:$D$304,3)</f>
        <v>22</v>
      </c>
      <c r="Q20" s="143">
        <f t="shared" si="1"/>
        <v>1</v>
      </c>
      <c r="R20" s="28">
        <f t="shared" ca="1" si="2"/>
        <v>64</v>
      </c>
    </row>
    <row r="21" spans="1:18" x14ac:dyDescent="0.2">
      <c r="A21" s="112"/>
      <c r="B21" s="112"/>
      <c r="C21" s="131">
        <v>0.4</v>
      </c>
      <c r="D21" s="93">
        <v>37288</v>
      </c>
      <c r="E21" s="126">
        <v>47.169995880126955</v>
      </c>
      <c r="F21" s="127">
        <f t="shared" si="0"/>
        <v>40</v>
      </c>
      <c r="G21" s="64">
        <f ca="1">IF(AND(E21&gt;F21,$G$1="no"),"",_xll.EURO(E21,F21,O21,O21,C21,R21,1,0))</f>
        <v>8.1669559928041124</v>
      </c>
      <c r="H21" s="9">
        <f ca="1">_xll.EURO(E21,F21,O21,O21,C21,R21,1,1)</f>
        <v>0.80916129412194926</v>
      </c>
      <c r="I21" s="64">
        <f ca="1">IF(AND(F21&gt;E21,$G$1="no"),"",_xll.EURO(E21,F21,O21,O21,C21,R21,0,0))</f>
        <v>1.0632964729679415</v>
      </c>
      <c r="J21" s="10">
        <f ca="1">_xll.EURO(E21,F21,O21,O21,C21,R21,0,1)</f>
        <v>-0.18158676746695035</v>
      </c>
      <c r="K21" s="14">
        <f ca="1">_xll.EURO($E21,$F21,$O21,$O21,$C21,$R21,1,2)</f>
        <v>2.7040942125999407E-2</v>
      </c>
      <c r="L21" s="10">
        <f ca="1">_xll.EURO($E21,$F21,$O21,$O21,$C21,$R21,1,3)/100</f>
        <v>6.3913852531931575E-2</v>
      </c>
      <c r="M21" s="10">
        <f ca="1">_xll.EURO($E21,$F21,$O21,$O21,$C21,$R21,1,5)/365.25</f>
        <v>-1.2395517182841582E-2</v>
      </c>
      <c r="N21" s="118">
        <f>VLOOKUP(D21,Lookups!$B$6:$C$304,2)</f>
        <v>37286</v>
      </c>
      <c r="O21" s="24">
        <f>VLOOKUP(D21,Lookups!$B$6:$E$304,4)</f>
        <v>3.5000000000000003E-2</v>
      </c>
      <c r="P21" s="19">
        <f>VLOOKUP(D21,Lookups!$B$6:$D$304,3)</f>
        <v>20</v>
      </c>
      <c r="Q21" s="143">
        <f t="shared" si="1"/>
        <v>1</v>
      </c>
      <c r="R21" s="28">
        <f t="shared" ca="1" si="2"/>
        <v>97</v>
      </c>
    </row>
    <row r="22" spans="1:18" x14ac:dyDescent="0.2">
      <c r="A22" s="112"/>
      <c r="B22" s="112"/>
      <c r="C22" s="131">
        <v>0.4</v>
      </c>
      <c r="D22" s="93">
        <v>37316</v>
      </c>
      <c r="E22" s="126">
        <v>42.699993133544922</v>
      </c>
      <c r="F22" s="127">
        <f t="shared" si="0"/>
        <v>40</v>
      </c>
      <c r="G22" s="134">
        <f ca="1">IF(AND(E22&gt;F22,$G$1="no"),"",_xll.EURO(E22,F22,O22,O22,C22,R22,1,0))</f>
        <v>5.2860051096363136</v>
      </c>
      <c r="H22" s="9">
        <f ca="1">_xll.EURO(E22,F22,O22,O22,C22,R22,1,1)</f>
        <v>0.64621244447258841</v>
      </c>
      <c r="I22" s="64">
        <f ca="1">IF(AND(F22&gt;E22,$G$1="no"),"",_xll.EURO(E22,F22,O22,O22,C22,R22,0,0))</f>
        <v>2.6181598368008228</v>
      </c>
      <c r="J22" s="10">
        <f ca="1">_xll.EURO(E22,F22,O22,O22,C22,R22,0,1)</f>
        <v>-0.34188091016968353</v>
      </c>
      <c r="K22" s="14">
        <f ca="1">_xll.EURO($E22,$F22,$O22,$O22,$C22,$R22,1,2)</f>
        <v>3.6474048236041869E-2</v>
      </c>
      <c r="L22" s="10">
        <f ca="1">_xll.EURO($E22,$F22,$O22,$O22,$C22,$R22,1,3)/100</f>
        <v>9.1037297768768483E-2</v>
      </c>
      <c r="M22" s="10">
        <f ca="1">_xll.EURO($E22,$F22,$O22,$O22,$C22,$R22,1,5)/365.25</f>
        <v>-1.4059437379245884E-2</v>
      </c>
      <c r="N22" s="118">
        <f>VLOOKUP(D22,Lookups!$B$6:$C$304,2)</f>
        <v>37314</v>
      </c>
      <c r="O22" s="24">
        <f>VLOOKUP(D22,Lookups!$B$6:$E$304,4)</f>
        <v>3.5000000000000003E-2</v>
      </c>
      <c r="P22" s="19">
        <f>VLOOKUP(D22,Lookups!$B$6:$D$304,3)</f>
        <v>21</v>
      </c>
      <c r="Q22" s="143">
        <f t="shared" si="1"/>
        <v>1</v>
      </c>
      <c r="R22" s="28">
        <f t="shared" ca="1" si="2"/>
        <v>125</v>
      </c>
    </row>
    <row r="23" spans="1:18" x14ac:dyDescent="0.2">
      <c r="A23" s="112"/>
      <c r="B23" s="112"/>
      <c r="C23" s="131">
        <v>0.25750000000000001</v>
      </c>
      <c r="D23" s="93">
        <v>37347</v>
      </c>
      <c r="E23" s="126">
        <v>42.499987792968753</v>
      </c>
      <c r="F23" s="127">
        <f t="shared" si="0"/>
        <v>40</v>
      </c>
      <c r="G23" s="64">
        <f ca="1">IF(AND(E23&gt;F23,$G$1="no"),"",_xll.EURO(E23,F23,O23,O23,C23,R23,1,0))</f>
        <v>4.1153738666982598</v>
      </c>
      <c r="H23" s="9">
        <f ca="1">_xll.EURO(E23,F23,O23,O23,C23,R23,1,1)</f>
        <v>0.66241917973251452</v>
      </c>
      <c r="I23" s="64">
        <f ca="1">IF(AND(F23&gt;E23,$G$1="no"),"",_xll.EURO(E23,F23,O23,O23,C23,R23,0,0))</f>
        <v>1.6520075564636816</v>
      </c>
      <c r="J23" s="10">
        <f ca="1">_xll.EURO(E23,F23,O23,O23,C23,R23,0,1)</f>
        <v>-0.32293215564713179</v>
      </c>
      <c r="K23" s="14">
        <f ca="1">_xll.EURO($E23,$F23,$O23,$O23,$C23,$R23,1,2)</f>
        <v>5.0077266844088295E-2</v>
      </c>
      <c r="L23" s="10">
        <f ca="1">_xll.EURO($E23,$F23,$O23,$O23,$C23,$R23,1,3)/100</f>
        <v>9.8203271928621341E-2</v>
      </c>
      <c r="M23" s="10">
        <f ca="1">_xll.EURO($E23,$F23,$O23,$O23,$C23,$R23,1,5)/365.25</f>
        <v>-7.8158213580732227E-3</v>
      </c>
      <c r="N23" s="118">
        <f>VLOOKUP(D23,Lookups!$B$6:$C$304,2)</f>
        <v>37343</v>
      </c>
      <c r="O23" s="24">
        <f>VLOOKUP(D23,Lookups!$B$6:$E$304,4)</f>
        <v>3.5000000000000003E-2</v>
      </c>
      <c r="P23" s="19">
        <f>VLOOKUP(D23,Lookups!$B$6:$D$304,3)</f>
        <v>22</v>
      </c>
      <c r="Q23" s="143">
        <f t="shared" si="1"/>
        <v>1</v>
      </c>
      <c r="R23" s="28">
        <f t="shared" ca="1" si="2"/>
        <v>154</v>
      </c>
    </row>
    <row r="24" spans="1:18" x14ac:dyDescent="0.2">
      <c r="A24" s="112"/>
      <c r="B24" s="112"/>
      <c r="C24" s="131">
        <v>0.27750000000000002</v>
      </c>
      <c r="D24" s="93">
        <v>37377</v>
      </c>
      <c r="E24" s="126">
        <v>45.000011444091797</v>
      </c>
      <c r="F24" s="127">
        <f t="shared" si="0"/>
        <v>40</v>
      </c>
      <c r="G24" s="64">
        <f ca="1">IF(AND(E24&gt;F24,$G$1="no"),"",_xll.EURO(E24,F24,O24,O24,C24,R24,1,0))</f>
        <v>6.3119224513437118</v>
      </c>
      <c r="H24" s="9">
        <f ca="1">_xll.EURO(E24,F24,O24,O24,C24,R24,1,1)</f>
        <v>0.74273867500325996</v>
      </c>
      <c r="I24" s="64">
        <f ca="1">IF(AND(F24&gt;E24,$G$1="no"),"",_xll.EURO(E24,F24,O24,O24,C24,R24,0,0))</f>
        <v>1.4002387652114372</v>
      </c>
      <c r="J24" s="10">
        <f ca="1">_xll.EURO(E24,F24,O24,O24,C24,R24,0,1)</f>
        <v>-0.23959581383798131</v>
      </c>
      <c r="K24" s="14">
        <f ca="1">_xll.EURO($E24,$F24,$O24,$O24,$C24,$R24,1,2)</f>
        <v>3.4570651437207257E-2</v>
      </c>
      <c r="L24" s="10">
        <f ca="1">_xll.EURO($E24,$F24,$O24,$O24,$C24,$R24,1,3)/100</f>
        <v>9.8927838194384471E-2</v>
      </c>
      <c r="M24" s="10">
        <f ca="1">_xll.EURO($E24,$F24,$O24,$O24,$C24,$R24,1,5)/365.25</f>
        <v>-6.7748590424319046E-3</v>
      </c>
      <c r="N24" s="118">
        <f>VLOOKUP(D24,Lookups!$B$6:$C$304,2)</f>
        <v>37375</v>
      </c>
      <c r="O24" s="24">
        <f>VLOOKUP(D24,Lookups!$B$6:$E$304,4)</f>
        <v>3.5000000000000003E-2</v>
      </c>
      <c r="P24" s="19">
        <f>VLOOKUP(D24,Lookups!$B$6:$D$304,3)</f>
        <v>22</v>
      </c>
      <c r="Q24" s="143">
        <f t="shared" si="1"/>
        <v>1</v>
      </c>
      <c r="R24" s="28">
        <f t="shared" ca="1" si="2"/>
        <v>186</v>
      </c>
    </row>
    <row r="25" spans="1:18" x14ac:dyDescent="0.2">
      <c r="A25" s="112"/>
      <c r="B25" s="112"/>
      <c r="C25" s="131">
        <v>0.4</v>
      </c>
      <c r="D25" s="93">
        <v>37408</v>
      </c>
      <c r="E25" s="126">
        <v>49.749996185302734</v>
      </c>
      <c r="F25" s="127">
        <f t="shared" si="0"/>
        <v>40</v>
      </c>
      <c r="G25" s="64">
        <f ca="1">IF(AND(E25&gt;F25,$G$1="no"),"",_xll.EURO(E25,F25,O25,O25,C25,R25,1,0))</f>
        <v>11.436975883819059</v>
      </c>
      <c r="H25" s="9">
        <f ca="1">_xll.EURO(E25,F25,O25,O25,C25,R25,1,1)</f>
        <v>0.78898243840456928</v>
      </c>
      <c r="I25" s="64">
        <f ca="1">IF(AND(F25&gt;E25,$G$1="no"),"",_xll.EURO(E25,F25,O25,O25,C25,R25,0,0))</f>
        <v>1.8876275293497855</v>
      </c>
      <c r="J25" s="10">
        <f ca="1">_xll.EURO(E25,F25,O25,O25,C25,R25,0,1)</f>
        <v>-0.19043828884290245</v>
      </c>
      <c r="K25" s="14">
        <f ca="1">_xll.EURO($E25,$F25,$O25,$O25,$C25,$R25,1,2)</f>
        <v>1.7574063184362377E-2</v>
      </c>
      <c r="L25" s="10">
        <f ca="1">_xll.EURO($E25,$F25,$O25,$O25,$C25,$R25,1,3)/100</f>
        <v>0.10336839847211574</v>
      </c>
      <c r="M25" s="10">
        <f ca="1">_xll.EURO($E25,$F25,$O25,$O25,$C25,$R25,1,5)/365.25</f>
        <v>-8.4310956639281828E-3</v>
      </c>
      <c r="N25" s="118">
        <f>VLOOKUP(D25,Lookups!$B$6:$C$304,2)</f>
        <v>37406</v>
      </c>
      <c r="O25" s="24">
        <f>VLOOKUP(D25,Lookups!$B$6:$E$304,4)</f>
        <v>3.5000000000000003E-2</v>
      </c>
      <c r="P25" s="19">
        <f>VLOOKUP(D25,Lookups!$B$6:$D$304,3)</f>
        <v>20</v>
      </c>
      <c r="Q25" s="143">
        <f t="shared" si="1"/>
        <v>1</v>
      </c>
      <c r="R25" s="28">
        <f t="shared" ca="1" si="2"/>
        <v>217</v>
      </c>
    </row>
    <row r="26" spans="1:18" x14ac:dyDescent="0.2">
      <c r="A26" s="112"/>
      <c r="B26" s="112"/>
      <c r="C26" s="131">
        <v>0.5</v>
      </c>
      <c r="D26" s="93">
        <v>37438</v>
      </c>
      <c r="E26" s="126">
        <v>62.499992370605469</v>
      </c>
      <c r="F26" s="127">
        <f t="shared" si="0"/>
        <v>40</v>
      </c>
      <c r="G26" s="64">
        <f ca="1">IF(AND(E26&gt;F26,$G$1="no"),"",_xll.EURO(E26,F26,O26,O26,C26,R26,1,0))</f>
        <v>23.372255669622305</v>
      </c>
      <c r="H26" s="9">
        <f ca="1">_xll.EURO(E26,F26,O26,O26,C26,R26,1,1)</f>
        <v>0.88055586709799172</v>
      </c>
      <c r="I26" s="64">
        <f ca="1">IF(AND(F26&gt;E26,$G$1="no"),"",_xll.EURO(E26,F26,O26,O26,C26,R26,0,0))</f>
        <v>1.3985564082842012</v>
      </c>
      <c r="J26" s="10">
        <f ca="1">_xll.EURO(E26,F26,O26,O26,C26,R26,0,1)</f>
        <v>-9.6053320114225987E-2</v>
      </c>
      <c r="K26" s="14">
        <f ca="1">_xll.EURO($E26,$F26,$O26,$O26,$C26,$R26,1,2)</f>
        <v>6.5889893418789158E-3</v>
      </c>
      <c r="L26" s="10">
        <f ca="1">_xll.EURO($E26,$F26,$O26,$O26,$C26,$R26,1,3)/100</f>
        <v>8.7027291351709141E-2</v>
      </c>
      <c r="M26" s="10">
        <f ca="1">_xll.EURO($E26,$F26,$O26,$O26,$C26,$R26,1,5)/365.25</f>
        <v>-6.5687890983815002E-3</v>
      </c>
      <c r="N26" s="118">
        <f>VLOOKUP(D26,Lookups!$B$6:$C$304,2)</f>
        <v>37436</v>
      </c>
      <c r="O26" s="24">
        <f>VLOOKUP(D26,Lookups!$B$6:$E$304,4)</f>
        <v>3.5000000000000003E-2</v>
      </c>
      <c r="P26" s="19">
        <f>VLOOKUP(D26,Lookups!$B$6:$D$304,3)</f>
        <v>22</v>
      </c>
      <c r="Q26" s="143">
        <f t="shared" si="1"/>
        <v>1</v>
      </c>
      <c r="R26" s="28">
        <f t="shared" ca="1" si="2"/>
        <v>247</v>
      </c>
    </row>
    <row r="27" spans="1:18" x14ac:dyDescent="0.2">
      <c r="A27" s="112"/>
      <c r="B27" s="112"/>
      <c r="C27" s="131">
        <v>0.5</v>
      </c>
      <c r="D27" s="93">
        <v>37469</v>
      </c>
      <c r="E27" s="126">
        <v>62.5</v>
      </c>
      <c r="F27" s="127">
        <f t="shared" si="0"/>
        <v>40</v>
      </c>
      <c r="G27" s="64">
        <f ca="1">IF(AND(E27&gt;F27,$G$1="no"),"",_xll.EURO(E27,F27,O27,O27,C27,R27,1,0))</f>
        <v>23.575914982693533</v>
      </c>
      <c r="H27" s="9">
        <f ca="1">_xll.EURO(E27,F27,O27,O27,C27,R27,1,1)</f>
        <v>0.86926678058057216</v>
      </c>
      <c r="I27" s="64">
        <f ca="1">IF(AND(F27&gt;E27,$G$1="no"),"",_xll.EURO(E27,F27,O27,O27,C27,R27,0,0))</f>
        <v>1.6673858076203505</v>
      </c>
      <c r="J27" s="10">
        <f ca="1">_xll.EURO(E27,F27,O27,O27,C27,R27,0,1)</f>
        <v>-0.10444562720045801</v>
      </c>
      <c r="K27" s="14">
        <f ca="1">_xll.EURO($E27,$F27,$O27,$O27,$C27,$R27,1,2)</f>
        <v>6.5952231226447016E-3</v>
      </c>
      <c r="L27" s="10">
        <f ca="1">_xll.EURO($E27,$F27,$O27,$O27,$C27,$R27,1,3)/100</f>
        <v>9.804243818955484E-2</v>
      </c>
      <c r="M27" s="10">
        <f ca="1">_xll.EURO($E27,$F27,$O27,$O27,$C27,$R27,1,5)/365.25</f>
        <v>-6.5576092154950973E-3</v>
      </c>
      <c r="N27" s="118">
        <f>VLOOKUP(D27,Lookups!$B$6:$C$304,2)</f>
        <v>37467</v>
      </c>
      <c r="O27" s="24">
        <f>VLOOKUP(D27,Lookups!$B$6:$E$304,4)</f>
        <v>3.5000000000000003E-2</v>
      </c>
      <c r="P27" s="19">
        <f>VLOOKUP(D27,Lookups!$B$6:$D$304,3)</f>
        <v>22</v>
      </c>
      <c r="Q27" s="143">
        <f t="shared" si="1"/>
        <v>1</v>
      </c>
      <c r="R27" s="28">
        <f t="shared" ca="1" si="2"/>
        <v>278</v>
      </c>
    </row>
    <row r="28" spans="1:18" x14ac:dyDescent="0.2">
      <c r="A28" s="112"/>
      <c r="B28" s="112"/>
      <c r="C28" s="131">
        <v>0.3</v>
      </c>
      <c r="D28" s="93">
        <v>37500</v>
      </c>
      <c r="E28" s="126">
        <v>42.500003814697266</v>
      </c>
      <c r="F28" s="127">
        <f t="shared" si="0"/>
        <v>40</v>
      </c>
      <c r="G28" s="64">
        <f ca="1">IF(AND(E28&gt;F28,$G$1="no"),"",_xll.EURO(E28,F28,O28,O28,C28,R28,1,0))</f>
        <v>5.7129008653136069</v>
      </c>
      <c r="H28" s="9">
        <f ca="1">_xll.EURO(E28,F28,O28,O28,C28,R28,1,1)</f>
        <v>0.6210424594286077</v>
      </c>
      <c r="I28" s="64">
        <f ca="1">IF(AND(F28&gt;E28,$G$1="no"),"",_xll.EURO(E28,F28,O28,O28,C28,R28,0,0))</f>
        <v>3.2858366102578955</v>
      </c>
      <c r="J28" s="10">
        <f ca="1">_xll.EURO(E28,F28,O28,O28,C28,R28,0,1)</f>
        <v>-0.34978176123347499</v>
      </c>
      <c r="K28" s="14">
        <f ca="1">_xll.EURO($E28,$F28,$O28,$O28,$C28,$R28,1,2)</f>
        <v>3.0979648132091409E-2</v>
      </c>
      <c r="L28" s="10">
        <f ca="1">_xll.EURO($E28,$F28,$O28,$O28,$C28,$R28,1,3)/100</f>
        <v>0.14201817528106042</v>
      </c>
      <c r="M28" s="10">
        <f ca="1">_xll.EURO($E28,$F28,$O28,$O28,$C28,$R28,1,5)/365.25</f>
        <v>-6.3466487241105223E-3</v>
      </c>
      <c r="N28" s="118">
        <f>VLOOKUP(D28,Lookups!$B$6:$C$304,2)</f>
        <v>37498</v>
      </c>
      <c r="O28" s="24">
        <f>VLOOKUP(D28,Lookups!$B$6:$E$304,4)</f>
        <v>3.5000000000000003E-2</v>
      </c>
      <c r="P28" s="19">
        <f>VLOOKUP(D28,Lookups!$B$6:$D$304,3)</f>
        <v>20</v>
      </c>
      <c r="Q28" s="143">
        <f t="shared" si="1"/>
        <v>1</v>
      </c>
      <c r="R28" s="28">
        <f t="shared" ca="1" si="2"/>
        <v>309</v>
      </c>
    </row>
    <row r="29" spans="1:18" x14ac:dyDescent="0.2">
      <c r="A29" s="112"/>
      <c r="B29" s="112"/>
      <c r="C29" s="131">
        <v>0.24249999999999999</v>
      </c>
      <c r="D29" s="93">
        <v>37530</v>
      </c>
      <c r="E29" s="126">
        <v>40.850002288818359</v>
      </c>
      <c r="F29" s="127">
        <f t="shared" si="0"/>
        <v>40</v>
      </c>
      <c r="G29" s="64">
        <f ca="1">IF(AND(E29&gt;F29,$G$1="no"),"",_xll.EURO(E29,F29,O29,O29,C29,R29,1,0))</f>
        <v>4.0650792481349072</v>
      </c>
      <c r="H29" s="9">
        <f ca="1">_xll.EURO(E29,F29,O29,O29,C29,R29,1,1)</f>
        <v>0.56332389978738961</v>
      </c>
      <c r="I29" s="64">
        <f ca="1">IF(AND(F29&gt;E29,$G$1="no"),"",_xll.EURO(E29,F29,O29,O29,C29,R29,0,0))</f>
        <v>3.2422452782672693</v>
      </c>
      <c r="J29" s="10">
        <f ca="1">_xll.EURO(E29,F29,O29,O29,C29,R29,0,1)</f>
        <v>-0.40471345810198373</v>
      </c>
      <c r="K29" s="14">
        <f ca="1">_xll.EURO($E29,$F29,$O29,$O29,$C29,$R29,1,2)</f>
        <v>3.9610059017741672E-2</v>
      </c>
      <c r="L29" s="10">
        <f ca="1">_xll.EURO($E29,$F29,$O29,$O29,$C29,$R29,1,3)/100</f>
        <v>0.14876846310418648</v>
      </c>
      <c r="M29" s="10">
        <f ca="1">_xll.EURO($E29,$F29,$O29,$O29,$C29,$R29,1,5)/365.25</f>
        <v>-4.9314606001880082E-3</v>
      </c>
      <c r="N29" s="118">
        <f>VLOOKUP(D29,Lookups!$B$6:$C$304,2)</f>
        <v>37528</v>
      </c>
      <c r="O29" s="24">
        <f>VLOOKUP(D29,Lookups!$B$6:$E$304,4)</f>
        <v>3.5000000000000003E-2</v>
      </c>
      <c r="P29" s="19">
        <f>VLOOKUP(D29,Lookups!$B$6:$D$304,3)</f>
        <v>23</v>
      </c>
      <c r="Q29" s="143">
        <f t="shared" si="1"/>
        <v>1</v>
      </c>
      <c r="R29" s="28">
        <f t="shared" ca="1" si="2"/>
        <v>339</v>
      </c>
    </row>
    <row r="30" spans="1:18" x14ac:dyDescent="0.2">
      <c r="A30" s="112"/>
      <c r="B30" s="112"/>
      <c r="C30" s="131">
        <v>0.24249999999999999</v>
      </c>
      <c r="D30" s="93">
        <v>37561</v>
      </c>
      <c r="E30" s="126">
        <v>40.799995422363281</v>
      </c>
      <c r="F30" s="127">
        <f t="shared" si="0"/>
        <v>40</v>
      </c>
      <c r="G30" s="64">
        <f ca="1">IF(AND(E30&gt;F30,$G$1="no"),"",_xll.EURO(E30,F30,O30,O30,C30,R30,1,0))</f>
        <v>4.1857996673354272</v>
      </c>
      <c r="H30" s="9">
        <f ca="1">_xll.EURO(E30,F30,O30,O30,C30,R30,1,1)</f>
        <v>0.56027774817581222</v>
      </c>
      <c r="I30" s="64">
        <f ca="1">IF(AND(F30&gt;E30,$G$1="no"),"",_xll.EURO(E30,F30,O30,O30,C30,R30,0,0))</f>
        <v>3.4136712824121282</v>
      </c>
      <c r="J30" s="10">
        <f ca="1">_xll.EURO(E30,F30,O30,O30,C30,R30,0,1)</f>
        <v>-0.40488825570248566</v>
      </c>
      <c r="K30" s="14">
        <f ca="1">_xll.EURO($E30,$F30,$O30,$O30,$C30,$R30,1,2)</f>
        <v>3.7876607426486832E-2</v>
      </c>
      <c r="L30" s="10">
        <f ca="1">_xll.EURO($E30,$F30,$O30,$O30,$C30,$R30,1,3)/100</f>
        <v>0.15488684871967154</v>
      </c>
      <c r="M30" s="10">
        <f ca="1">_xll.EURO($E30,$F30,$O30,$O30,$C30,$R30,1,5)/365.25</f>
        <v>-4.6745805718643937E-3</v>
      </c>
      <c r="N30" s="118">
        <f>VLOOKUP(D30,Lookups!$B$6:$C$304,2)</f>
        <v>37559</v>
      </c>
      <c r="O30" s="24">
        <f>VLOOKUP(D30,Lookups!$B$6:$E$304,4)</f>
        <v>3.5000000000000003E-2</v>
      </c>
      <c r="P30" s="19">
        <f>VLOOKUP(D30,Lookups!$B$6:$D$304,3)</f>
        <v>20</v>
      </c>
      <c r="Q30" s="143">
        <f t="shared" si="1"/>
        <v>1</v>
      </c>
      <c r="R30" s="28">
        <f t="shared" ca="1" si="2"/>
        <v>370</v>
      </c>
    </row>
    <row r="31" spans="1:18" x14ac:dyDescent="0.2">
      <c r="A31" s="112"/>
      <c r="B31" s="112"/>
      <c r="C31" s="131">
        <v>0.245</v>
      </c>
      <c r="D31" s="93">
        <v>37591</v>
      </c>
      <c r="E31" s="126">
        <v>40.799995422363281</v>
      </c>
      <c r="F31" s="127">
        <f t="shared" si="0"/>
        <v>40</v>
      </c>
      <c r="G31" s="64">
        <f ca="1">IF(AND(E31&gt;F31,$G$1="no"),"",_xll.EURO(E31,F31,O31,O31,C31,R31,1,0))</f>
        <v>4.3627614833802966</v>
      </c>
      <c r="H31" s="9">
        <f ca="1">_xll.EURO(E31,F31,O31,O31,C31,R31,1,1)</f>
        <v>0.55951957731502022</v>
      </c>
      <c r="I31" s="64">
        <f ca="1">IF(AND(F31&gt;E31,$G$1="no"),"",_xll.EURO(E31,F31,O31,O31,C31,R31,0,0))</f>
        <v>3.5928495819417492</v>
      </c>
      <c r="J31" s="10">
        <f ca="1">_xll.EURO(E31,F31,O31,O31,C31,R31,0,1)</f>
        <v>-0.4028758063537215</v>
      </c>
      <c r="K31" s="14">
        <f ca="1">_xll.EURO($E31,$F31,$O31,$O31,$C31,$R31,1,2)</f>
        <v>3.5936725212006727E-2</v>
      </c>
      <c r="L31" s="10">
        <f ca="1">_xll.EURO($E31,$F31,$O31,$O31,$C31,$R31,1,3)/100</f>
        <v>0.16050722216733651</v>
      </c>
      <c r="M31" s="10">
        <f ca="1">_xll.EURO($E31,$F31,$O31,$O31,$C31,$R31,1,5)/365.25</f>
        <v>-4.497473030227698E-3</v>
      </c>
      <c r="N31" s="118">
        <f>VLOOKUP(D31,Lookups!$B$6:$C$304,2)</f>
        <v>37589</v>
      </c>
      <c r="O31" s="24">
        <f>VLOOKUP(D31,Lookups!$B$6:$E$304,4)</f>
        <v>3.5000000000000003E-2</v>
      </c>
      <c r="P31" s="19">
        <f>VLOOKUP(D31,Lookups!$B$6:$D$304,3)</f>
        <v>21</v>
      </c>
      <c r="Q31" s="143">
        <f t="shared" si="1"/>
        <v>1</v>
      </c>
      <c r="R31" s="28">
        <f t="shared" ca="1" si="2"/>
        <v>400</v>
      </c>
    </row>
    <row r="32" spans="1:18" x14ac:dyDescent="0.2">
      <c r="A32" s="112"/>
      <c r="B32" s="112"/>
      <c r="C32" s="131">
        <v>0.28499999999999998</v>
      </c>
      <c r="D32" s="93">
        <v>37622</v>
      </c>
      <c r="E32" s="126">
        <v>42.869998931884766</v>
      </c>
      <c r="F32" s="127">
        <f t="shared" si="0"/>
        <v>40</v>
      </c>
      <c r="G32" s="64">
        <f ca="1">IF(AND(E32&gt;F32,$G$1="no"),"",_xll.EURO(E32,F32,O32,O32,C32,R32,1,0))</f>
        <v>6.3889027504836058</v>
      </c>
      <c r="H32" s="9">
        <f ca="1">_xll.EURO(E32,F32,O32,O32,C32,R32,1,1)</f>
        <v>0.62131551405537822</v>
      </c>
      <c r="I32" s="64">
        <f ca="1">IF(AND(F32&gt;E32,$G$1="no"),"",_xll.EURO(E32,F32,O32,O32,C32,R32,0,0))</f>
        <v>3.635021780815844</v>
      </c>
      <c r="J32" s="10">
        <f ca="1">_xll.EURO(E32,F32,O32,O32,C32,R32,0,1)</f>
        <v>-0.33822525060241665</v>
      </c>
      <c r="K32" s="14">
        <f ca="1">_xll.EURO($E32,$F32,$O32,$O32,$C32,$R32,1,2)</f>
        <v>2.6847482873067006E-2</v>
      </c>
      <c r="L32" s="10">
        <f ca="1">_xll.EURO($E32,$F32,$O32,$O32,$C32,$R32,1,3)/100</f>
        <v>0.16593669081447121</v>
      </c>
      <c r="M32" s="10">
        <f ca="1">_xll.EURO($E32,$F32,$O32,$O32,$C32,$R32,1,5)/365.25</f>
        <v>-4.8740907179473728E-3</v>
      </c>
      <c r="N32" s="118">
        <f>VLOOKUP(D32,Lookups!$B$6:$C$304,2)</f>
        <v>37620</v>
      </c>
      <c r="O32" s="24">
        <f>VLOOKUP(D32,Lookups!$B$6:$E$304,4)</f>
        <v>3.5000000000000003E-2</v>
      </c>
      <c r="P32" s="19">
        <f>VLOOKUP(D32,Lookups!$B$6:$D$304,3)</f>
        <v>22</v>
      </c>
      <c r="Q32" s="143">
        <f t="shared" si="1"/>
        <v>0</v>
      </c>
      <c r="R32" s="28">
        <f t="shared" ca="1" si="2"/>
        <v>431</v>
      </c>
    </row>
    <row r="33" spans="1:18" x14ac:dyDescent="0.2">
      <c r="A33" s="112"/>
      <c r="B33" s="112"/>
      <c r="C33" s="131">
        <v>0.28499999999999998</v>
      </c>
      <c r="D33" s="93">
        <v>37653</v>
      </c>
      <c r="E33" s="126">
        <v>42.669995880126955</v>
      </c>
      <c r="F33" s="127">
        <f t="shared" si="0"/>
        <v>40</v>
      </c>
      <c r="G33" s="64">
        <f ca="1">IF(AND(E33&gt;F33,$G$1="no"),"",_xll.EURO(E33,F33,O33,O33,C33,R33,1,0))</f>
        <v>6.4134273007300777</v>
      </c>
      <c r="H33" s="9">
        <f ca="1">_xll.EURO(E33,F33,O33,O33,C33,R33,1,1)</f>
        <v>0.61350025120549601</v>
      </c>
      <c r="I33" s="64">
        <f ca="1">IF(AND(F33&gt;E33,$G$1="no"),"",_xll.EURO(E33,F33,O33,O33,C33,R33,0,0))</f>
        <v>3.8590566257353487</v>
      </c>
      <c r="J33" s="10">
        <f ca="1">_xll.EURO(E33,F33,O33,O33,C33,R33,0,1)</f>
        <v>-0.34319436169902567</v>
      </c>
      <c r="K33" s="14">
        <f ca="1">_xll.EURO($E33,$F33,$O33,$O33,$C33,$R33,1,2)</f>
        <v>2.6137051521259547E-2</v>
      </c>
      <c r="L33" s="10">
        <f ca="1">_xll.EURO($E33,$F33,$O33,$O33,$C33,$R33,1,3)/100</f>
        <v>0.17155303541672187</v>
      </c>
      <c r="M33" s="10">
        <f ca="1">_xll.EURO($E33,$F33,$O33,$O33,$C33,$R33,1,5)/365.25</f>
        <v>-4.676843315508215E-3</v>
      </c>
      <c r="N33" s="118">
        <f>VLOOKUP(D33,Lookups!$B$6:$C$304,2)</f>
        <v>37651</v>
      </c>
      <c r="O33" s="24">
        <f>VLOOKUP(D33,Lookups!$B$6:$E$304,4)</f>
        <v>3.5000000000000003E-2</v>
      </c>
      <c r="P33" s="19">
        <f>VLOOKUP(D33,Lookups!$B$6:$D$304,3)</f>
        <v>20</v>
      </c>
      <c r="Q33" s="143">
        <f t="shared" si="1"/>
        <v>0</v>
      </c>
      <c r="R33" s="28">
        <f t="shared" ca="1" si="2"/>
        <v>462</v>
      </c>
    </row>
    <row r="34" spans="1:18" x14ac:dyDescent="0.2">
      <c r="A34" s="112"/>
      <c r="B34" s="112"/>
      <c r="C34" s="131">
        <v>0.23749999999999999</v>
      </c>
      <c r="D34" s="93">
        <v>37681</v>
      </c>
      <c r="E34" s="126">
        <v>39.699993133544922</v>
      </c>
      <c r="F34" s="127">
        <f t="shared" si="0"/>
        <v>40</v>
      </c>
      <c r="G34" s="64">
        <f ca="1">IF(AND(E34&gt;F34,$G$1="no"),"",_xll.EURO(E34,F34,O34,O34,C34,R34,1,0))</f>
        <v>4.0179677781934124</v>
      </c>
      <c r="H34" s="9">
        <f ca="1">_xll.EURO(E34,F34,O34,O34,C34,R34,1,1)</f>
        <v>0.51891818560915692</v>
      </c>
      <c r="I34" s="64">
        <f ca="1">IF(AND(F34&gt;E34,$G$1="no"),"",_xll.EURO(E34,F34,O34,O34,C34,R34,0,0))</f>
        <v>4.3042136753185822</v>
      </c>
      <c r="J34" s="10">
        <f ca="1">_xll.EURO(E34,F34,O34,O34,C34,R34,0,1)</f>
        <v>-0.43521296647909441</v>
      </c>
      <c r="K34" s="14">
        <f ca="1">_xll.EURO($E34,$F34,$O34,$O34,$C34,$R34,1,2)</f>
        <v>3.4643785041800337E-2</v>
      </c>
      <c r="L34" s="10">
        <f ca="1">_xll.EURO($E34,$F34,$O34,$O34,$C34,$R34,1,3)/100</f>
        <v>0.17397052253121084</v>
      </c>
      <c r="M34" s="10">
        <f ca="1">_xll.EURO($E34,$F34,$O34,$O34,$C34,$R34,1,5)/365.25</f>
        <v>-3.8311014887145479E-3</v>
      </c>
      <c r="N34" s="118">
        <f>VLOOKUP(D34,Lookups!$B$6:$C$304,2)</f>
        <v>37679</v>
      </c>
      <c r="O34" s="24">
        <f>VLOOKUP(D34,Lookups!$B$6:$E$304,4)</f>
        <v>3.5000000000000003E-2</v>
      </c>
      <c r="P34" s="19">
        <f>VLOOKUP(D34,Lookups!$B$6:$D$304,3)</f>
        <v>21</v>
      </c>
      <c r="Q34" s="143">
        <f t="shared" si="1"/>
        <v>0</v>
      </c>
      <c r="R34" s="28">
        <f t="shared" ca="1" si="2"/>
        <v>490</v>
      </c>
    </row>
    <row r="35" spans="1:18" x14ac:dyDescent="0.2">
      <c r="A35" s="112"/>
      <c r="B35" s="112"/>
      <c r="C35" s="131">
        <v>0.23749999999999999</v>
      </c>
      <c r="D35" s="93">
        <v>37712</v>
      </c>
      <c r="E35" s="126">
        <v>38.999987792968753</v>
      </c>
      <c r="F35" s="127">
        <f t="shared" si="0"/>
        <v>40</v>
      </c>
      <c r="G35" s="64">
        <f ca="1">IF(AND(E35&gt;F35,$G$1="no"),"",_xll.EURO(E35,F35,O35,O35,C35,R35,1,0))</f>
        <v>3.7790766033462191</v>
      </c>
      <c r="H35" s="9">
        <f ca="1">_xll.EURO(E35,F35,O35,O35,C35,R35,1,1)</f>
        <v>0.49559213153837789</v>
      </c>
      <c r="I35" s="64">
        <f ca="1">IF(AND(F35&gt;E35,$G$1="no"),"",_xll.EURO(E35,F35,O35,O35,C35,R35,0,0))</f>
        <v>4.7303892620210135</v>
      </c>
      <c r="J35" s="10">
        <f ca="1">_xll.EURO(E35,F35,O35,O35,C35,R35,0,1)</f>
        <v>-0.45570891457481683</v>
      </c>
      <c r="K35" s="14">
        <f ca="1">_xll.EURO($E35,$F35,$O35,$O35,$C35,$R35,1,2)</f>
        <v>3.4259113171494701E-2</v>
      </c>
      <c r="L35" s="10">
        <f ca="1">_xll.EURO($E35,$F35,$O35,$O35,$C35,$R35,1,3)/100</f>
        <v>0.17652904490450094</v>
      </c>
      <c r="M35" s="10">
        <f ca="1">_xll.EURO($E35,$F35,$O35,$O35,$C35,$R35,1,5)/365.25</f>
        <v>-3.6614455050664077E-3</v>
      </c>
      <c r="N35" s="118">
        <f>VLOOKUP(D35,Lookups!$B$6:$C$304,2)</f>
        <v>37710</v>
      </c>
      <c r="O35" s="24">
        <f>VLOOKUP(D35,Lookups!$B$6:$E$304,4)</f>
        <v>3.5000000000000003E-2</v>
      </c>
      <c r="P35" s="19">
        <f>VLOOKUP(D35,Lookups!$B$6:$D$304,3)</f>
        <v>22</v>
      </c>
      <c r="Q35" s="143">
        <f t="shared" si="1"/>
        <v>0</v>
      </c>
      <c r="R35" s="28">
        <f t="shared" ca="1" si="2"/>
        <v>521</v>
      </c>
    </row>
    <row r="36" spans="1:18" x14ac:dyDescent="0.2">
      <c r="A36" s="112"/>
      <c r="B36" s="112"/>
      <c r="C36" s="131">
        <v>0.26750000000000002</v>
      </c>
      <c r="D36" s="93">
        <v>37742</v>
      </c>
      <c r="E36" s="126">
        <v>42.000011444091797</v>
      </c>
      <c r="F36" s="127">
        <f t="shared" si="0"/>
        <v>40</v>
      </c>
      <c r="G36" s="64">
        <f ca="1">IF(AND(E36&gt;F36,$G$1="no"),"",_xll.EURO(E36,F36,O36,O36,C36,R36,1,0))</f>
        <v>6.0787039314885938</v>
      </c>
      <c r="H36" s="9">
        <f ca="1">_xll.EURO(E36,F36,O36,O36,C36,R36,1,1)</f>
        <v>0.59074587266330469</v>
      </c>
      <c r="I36" s="64">
        <f ca="1">IF(AND(F36&gt;E36,$G$1="no"),"",_xll.EURO(E36,F36,O36,O36,C36,R36,0,0))</f>
        <v>4.1815526222393142</v>
      </c>
      <c r="J36" s="10">
        <f ca="1">_xll.EURO(E36,F36,O36,O36,C36,R36,0,1)</f>
        <v>-0.35782435419896097</v>
      </c>
      <c r="K36" s="14">
        <f ca="1">_xll.EURO($E36,$F36,$O36,$O36,$C36,$R36,1,2)</f>
        <v>2.6114530315154257E-2</v>
      </c>
      <c r="L36" s="10">
        <f ca="1">_xll.EURO($E36,$F36,$O36,$O36,$C36,$R36,1,3)/100</f>
        <v>0.1858943530310033</v>
      </c>
      <c r="M36" s="10">
        <f ca="1">_xll.EURO($E36,$F36,$O36,$O36,$C36,$R36,1,5)/365.25</f>
        <v>-3.9299178452340119E-3</v>
      </c>
      <c r="N36" s="118">
        <f>VLOOKUP(D36,Lookups!$B$6:$C$304,2)</f>
        <v>37740</v>
      </c>
      <c r="O36" s="24">
        <f>VLOOKUP(D36,Lookups!$B$6:$E$304,4)</f>
        <v>3.5000000000000003E-2</v>
      </c>
      <c r="P36" s="19">
        <f>VLOOKUP(D36,Lookups!$B$6:$D$304,3)</f>
        <v>21</v>
      </c>
      <c r="Q36" s="143">
        <f t="shared" si="1"/>
        <v>0</v>
      </c>
      <c r="R36" s="28">
        <f t="shared" ca="1" si="2"/>
        <v>551</v>
      </c>
    </row>
    <row r="37" spans="1:18" x14ac:dyDescent="0.2">
      <c r="A37" s="112"/>
      <c r="B37" s="112"/>
      <c r="C37" s="131">
        <v>0.28749999999999998</v>
      </c>
      <c r="D37" s="93">
        <v>37773</v>
      </c>
      <c r="E37" s="126">
        <v>47.749996185302734</v>
      </c>
      <c r="F37" s="127">
        <f t="shared" si="0"/>
        <v>40</v>
      </c>
      <c r="G37" s="64">
        <f ca="1">IF(AND(E37&gt;F37,$G$1="no"),"",_xll.EURO(E37,F37,O37,O37,C37,R37,1,0))</f>
        <v>10.327509910067704</v>
      </c>
      <c r="H37" s="9">
        <f ca="1">_xll.EURO(E37,F37,O37,O37,C37,R37,1,1)</f>
        <v>0.70780024141008546</v>
      </c>
      <c r="I37" s="64">
        <f ca="1">IF(AND(F37&gt;E37,$G$1="no"),"",_xll.EURO(E37,F37,O37,O37,C37,R37,0,0))</f>
        <v>2.9978997478494414</v>
      </c>
      <c r="J37" s="10">
        <f ca="1">_xll.EURO(E37,F37,O37,O37,C37,R37,0,1)</f>
        <v>-0.23795637407293932</v>
      </c>
      <c r="K37" s="14">
        <f ca="1">_xll.EURO($E37,$F37,$O37,$O37,$C37,$R37,1,2)</f>
        <v>1.7401814292098996E-2</v>
      </c>
      <c r="L37" s="10">
        <f ca="1">_xll.EURO($E37,$F37,$O37,$O37,$C37,$R37,1,3)/100</f>
        <v>0.18176565307041823</v>
      </c>
      <c r="M37" s="10">
        <f ca="1">_xll.EURO($E37,$F37,$O37,$O37,$C37,$R37,1,5)/365.25</f>
        <v>-3.4998553662180885E-3</v>
      </c>
      <c r="N37" s="118">
        <f>VLOOKUP(D37,Lookups!$B$6:$C$304,2)</f>
        <v>37771</v>
      </c>
      <c r="O37" s="24">
        <f>VLOOKUP(D37,Lookups!$B$6:$E$304,4)</f>
        <v>3.5000000000000003E-2</v>
      </c>
      <c r="P37" s="19">
        <f>VLOOKUP(D37,Lookups!$B$6:$D$304,3)</f>
        <v>21</v>
      </c>
      <c r="Q37" s="143">
        <f t="shared" si="1"/>
        <v>0</v>
      </c>
      <c r="R37" s="28">
        <f t="shared" ca="1" si="2"/>
        <v>582</v>
      </c>
    </row>
    <row r="38" spans="1:18" x14ac:dyDescent="0.2">
      <c r="A38" s="112"/>
      <c r="B38" s="112"/>
      <c r="C38" s="131">
        <v>0.3175</v>
      </c>
      <c r="D38" s="93">
        <v>37803</v>
      </c>
      <c r="E38" s="126">
        <v>55.999992370605469</v>
      </c>
      <c r="F38" s="127">
        <f t="shared" si="0"/>
        <v>40</v>
      </c>
      <c r="G38" s="64">
        <f ca="1">IF(AND(E38&gt;F38,$G$1="no"),"",_xll.EURO(E38,F38,O38,O38,C38,R38,1,0))</f>
        <v>17.195338334965257</v>
      </c>
      <c r="H38" s="9">
        <f ca="1">_xll.EURO(E38,F38,O38,O38,C38,R38,1,1)</f>
        <v>0.79887665738656399</v>
      </c>
      <c r="I38" s="64">
        <f ca="1">IF(AND(F38&gt;E38,$G$1="no"),"",_xll.EURO(E38,F38,O38,O38,C38,R38,0,0))</f>
        <v>2.1066781352587665</v>
      </c>
      <c r="J38" s="10">
        <f ca="1">_xll.EURO(E38,F38,O38,O38,C38,R38,0,1)</f>
        <v>-0.14416505477242186</v>
      </c>
      <c r="K38" s="14">
        <f ca="1">_xll.EURO($E38,$F38,$O38,$O38,$C38,$R38,1,2)</f>
        <v>9.6749352355276121E-3</v>
      </c>
      <c r="L38" s="10">
        <f ca="1">_xll.EURO($E38,$F38,$O38,$O38,$C38,$R38,1,3)/100</f>
        <v>0.16140943947922562</v>
      </c>
      <c r="M38" s="10">
        <f ca="1">_xll.EURO($E38,$F38,$O38,$O38,$C38,$R38,1,5)/365.25</f>
        <v>-2.5391475417965827E-3</v>
      </c>
      <c r="N38" s="118">
        <f>VLOOKUP(D38,Lookups!$B$6:$C$304,2)</f>
        <v>37801</v>
      </c>
      <c r="O38" s="24">
        <f>VLOOKUP(D38,Lookups!$B$6:$E$304,4)</f>
        <v>3.5000000000000003E-2</v>
      </c>
      <c r="P38" s="19">
        <f>VLOOKUP(D38,Lookups!$B$6:$D$304,3)</f>
        <v>22</v>
      </c>
      <c r="Q38" s="143">
        <f t="shared" si="1"/>
        <v>0</v>
      </c>
      <c r="R38" s="28">
        <f t="shared" ca="1" si="2"/>
        <v>612</v>
      </c>
    </row>
    <row r="39" spans="1:18" x14ac:dyDescent="0.2">
      <c r="A39" s="112"/>
      <c r="B39" s="112"/>
      <c r="C39" s="131">
        <v>0.55000000000000004</v>
      </c>
      <c r="D39" s="93">
        <v>37834</v>
      </c>
      <c r="E39" s="126">
        <v>56</v>
      </c>
      <c r="F39" s="127">
        <f t="shared" si="0"/>
        <v>40</v>
      </c>
      <c r="G39" s="64">
        <f ca="1">IF(AND(E39&gt;F39,$G$1="no"),"",_xll.EURO(E39,F39,O39,O39,C39,R39,1,0))</f>
        <v>21.644333340213198</v>
      </c>
      <c r="H39" s="9">
        <f ca="1">_xll.EURO(E39,F39,O39,O39,C39,R39,1,1)</f>
        <v>0.74804438889694469</v>
      </c>
      <c r="I39" s="64">
        <f ca="1">IF(AND(F39&gt;E39,$G$1="no"),"",_xll.EURO(E39,F39,O39,O39,C39,R39,0,0))</f>
        <v>6.6004213523611259</v>
      </c>
      <c r="J39" s="10">
        <f ca="1">_xll.EURO(E39,F39,O39,O39,C39,R39,0,1)</f>
        <v>-0.19220011034380918</v>
      </c>
      <c r="K39" s="14">
        <f ca="1">_xll.EURO($E39,$F39,$O39,$O39,$C39,$R39,1,2)</f>
        <v>6.5260729527103056E-3</v>
      </c>
      <c r="L39" s="10">
        <f ca="1">_xll.EURO($E39,$F39,$O39,$O39,$C39,$R39,1,3)/100</f>
        <v>0.19815791141247741</v>
      </c>
      <c r="M39" s="10">
        <f ca="1">_xll.EURO($E39,$F39,$O39,$O39,$C39,$R39,1,5)/365.25</f>
        <v>-6.4008083669324905E-3</v>
      </c>
      <c r="N39" s="118">
        <f>VLOOKUP(D39,Lookups!$B$6:$C$304,2)</f>
        <v>37832</v>
      </c>
      <c r="O39" s="24">
        <f>VLOOKUP(D39,Lookups!$B$6:$E$304,4)</f>
        <v>3.5000000000000003E-2</v>
      </c>
      <c r="P39" s="19">
        <f>VLOOKUP(D39,Lookups!$B$6:$D$304,3)</f>
        <v>21</v>
      </c>
      <c r="Q39" s="143">
        <f t="shared" si="1"/>
        <v>0</v>
      </c>
      <c r="R39" s="28">
        <f t="shared" ca="1" si="2"/>
        <v>643</v>
      </c>
    </row>
    <row r="40" spans="1:18" x14ac:dyDescent="0.2">
      <c r="A40" s="112"/>
      <c r="B40" s="112"/>
      <c r="C40" s="131">
        <v>0.55000000000000004</v>
      </c>
      <c r="D40" s="93">
        <v>37865</v>
      </c>
      <c r="E40" s="126">
        <v>68.25</v>
      </c>
      <c r="F40" s="127">
        <f t="shared" si="0"/>
        <v>40</v>
      </c>
      <c r="G40" s="64">
        <f ca="1">IF(AND(E40&gt;F40,$G$1="no"),"",_xll.EURO(E40,F40,O40,O40,C40,R40,1,0))</f>
        <v>31.381568112488726</v>
      </c>
      <c r="H40" s="9">
        <f ca="1">_xll.EURO(E40,F40,O40,O40,C40,R40,1,1)</f>
        <v>0.80795207737381303</v>
      </c>
      <c r="I40" s="64">
        <f ca="1">IF(AND(F40&gt;E40,$G$1="no"),"",_xll.EURO(E40,F40,O40,O40,C40,R40,0,0))</f>
        <v>4.8984478841360151</v>
      </c>
      <c r="J40" s="10">
        <f ca="1">_xll.EURO(E40,F40,O40,O40,C40,R40,0,1)</f>
        <v>-0.1295035059307077</v>
      </c>
      <c r="K40" s="14">
        <f ca="1">_xll.EURO($E40,$F40,$O40,$O40,$C40,$R40,1,2)</f>
        <v>4.0549360086718474E-3</v>
      </c>
      <c r="L40" s="10">
        <f ca="1">_xll.EURO($E40,$F40,$O40,$O40,$C40,$R40,1,3)/100</f>
        <v>0.1916998079576758</v>
      </c>
      <c r="M40" s="10">
        <f ca="1">_xll.EURO($E40,$F40,$O40,$O40,$C40,$R40,1,5)/365.25</f>
        <v>-4.8144479179996272E-3</v>
      </c>
      <c r="N40" s="118">
        <f>VLOOKUP(D40,Lookups!$B$6:$C$304,2)</f>
        <v>37863</v>
      </c>
      <c r="O40" s="24">
        <f>VLOOKUP(D40,Lookups!$B$6:$E$304,4)</f>
        <v>3.5000000000000003E-2</v>
      </c>
      <c r="P40" s="19">
        <f>VLOOKUP(D40,Lookups!$B$6:$D$304,3)</f>
        <v>21</v>
      </c>
      <c r="Q40" s="143">
        <f t="shared" si="1"/>
        <v>0</v>
      </c>
      <c r="R40" s="28">
        <f t="shared" ca="1" si="2"/>
        <v>674</v>
      </c>
    </row>
    <row r="41" spans="1:18" x14ac:dyDescent="0.2">
      <c r="A41" s="112"/>
      <c r="B41" s="112"/>
      <c r="C41" s="131">
        <v>0.22750000000000001</v>
      </c>
      <c r="D41" s="93">
        <v>37895</v>
      </c>
      <c r="E41" s="126">
        <v>38.850002288818359</v>
      </c>
      <c r="F41" s="127">
        <f t="shared" si="0"/>
        <v>40</v>
      </c>
      <c r="G41" s="64">
        <f ca="1">IF(AND(E41&gt;F41,$G$1="no"),"",_xll.EURO(E41,F41,O41,O41,C41,R41,1,0))</f>
        <v>4.106446793939039</v>
      </c>
      <c r="H41" s="9">
        <f ca="1">_xll.EURO(E41,F41,O41,O41,C41,R41,1,1)</f>
        <v>0.49181404342474794</v>
      </c>
      <c r="I41" s="64">
        <f ca="1">IF(AND(F41&gt;E41,$G$1="no"),"",_xll.EURO(E41,F41,O41,O41,C41,R41,0,0))</f>
        <v>5.1814238398400221</v>
      </c>
      <c r="J41" s="10">
        <f ca="1">_xll.EURO(E41,F41,O41,O41,C41,R41,0,1)</f>
        <v>-0.44295046562495244</v>
      </c>
      <c r="K41" s="14">
        <f ca="1">_xll.EURO($E41,$F41,$O41,$O41,$C41,$R41,1,2)</f>
        <v>3.0326006966600275E-2</v>
      </c>
      <c r="L41" s="10">
        <f ca="1">_xll.EURO($E41,$F41,$O41,$O41,$C41,$R41,1,3)/100</f>
        <v>0.20070637327026566</v>
      </c>
      <c r="M41" s="10">
        <f ca="1">_xll.EURO($E41,$F41,$O41,$O41,$C41,$R41,1,5)/365.25</f>
        <v>-2.8494480868793701E-3</v>
      </c>
      <c r="N41" s="118">
        <f>VLOOKUP(D41,Lookups!$B$6:$C$304,2)</f>
        <v>37893</v>
      </c>
      <c r="O41" s="24">
        <f>VLOOKUP(D41,Lookups!$B$6:$E$304,4)</f>
        <v>3.5000000000000003E-2</v>
      </c>
      <c r="P41" s="19">
        <f>VLOOKUP(D41,Lookups!$B$6:$D$304,3)</f>
        <v>23</v>
      </c>
      <c r="Q41" s="143">
        <f t="shared" si="1"/>
        <v>0</v>
      </c>
      <c r="R41" s="28">
        <f t="shared" ca="1" si="2"/>
        <v>704</v>
      </c>
    </row>
    <row r="42" spans="1:18" x14ac:dyDescent="0.2">
      <c r="A42" s="112"/>
      <c r="B42" s="112"/>
      <c r="C42" s="131">
        <v>0.22750000000000001</v>
      </c>
      <c r="D42" s="93">
        <v>37926</v>
      </c>
      <c r="E42" s="126">
        <v>38.799995422363281</v>
      </c>
      <c r="F42" s="127">
        <f t="shared" si="0"/>
        <v>40</v>
      </c>
      <c r="G42" s="64">
        <f ca="1">IF(AND(E42&gt;F42,$G$1="no"),"",_xll.EURO(E42,F42,O42,O42,C42,R42,1,0))</f>
        <v>4.1688171802930647</v>
      </c>
      <c r="H42" s="9">
        <f ca="1">_xll.EURO(E42,F42,O42,O42,C42,R42,1,1)</f>
        <v>0.49088100648699812</v>
      </c>
      <c r="I42" s="64">
        <f ca="1">IF(AND(F42&gt;E42,$G$1="no"),"",_xll.EURO(E42,F42,O42,O42,C42,R42,0,0))</f>
        <v>5.2872116637847633</v>
      </c>
      <c r="J42" s="10">
        <f ca="1">_xll.EURO(E42,F42,O42,O42,C42,R42,0,1)</f>
        <v>-0.44111084115599464</v>
      </c>
      <c r="K42" s="14">
        <f ca="1">_xll.EURO($E42,$F42,$O42,$O42,$C42,$R42,1,2)</f>
        <v>2.9626911213747668E-2</v>
      </c>
      <c r="L42" s="10">
        <f ca="1">_xll.EURO($E42,$F42,$O42,$O42,$C42,$R42,1,3)/100</f>
        <v>0.20418707138187492</v>
      </c>
      <c r="M42" s="10">
        <f ca="1">_xll.EURO($E42,$F42,$O42,$O42,$C42,$R42,1,5)/365.25</f>
        <v>-2.7605620305347659E-3</v>
      </c>
      <c r="N42" s="118">
        <f>VLOOKUP(D42,Lookups!$B$6:$C$304,2)</f>
        <v>37924</v>
      </c>
      <c r="O42" s="24">
        <f>VLOOKUP(D42,Lookups!$B$6:$E$304,4)</f>
        <v>3.5000000000000003E-2</v>
      </c>
      <c r="P42" s="19">
        <f>VLOOKUP(D42,Lookups!$B$6:$D$304,3)</f>
        <v>19</v>
      </c>
      <c r="Q42" s="143">
        <f t="shared" si="1"/>
        <v>0</v>
      </c>
      <c r="R42" s="28">
        <f t="shared" ca="1" si="2"/>
        <v>735</v>
      </c>
    </row>
    <row r="43" spans="1:18" x14ac:dyDescent="0.2">
      <c r="A43" s="112"/>
      <c r="B43" s="112"/>
      <c r="C43" s="131">
        <v>0.23250000000000001</v>
      </c>
      <c r="D43" s="93">
        <v>37956</v>
      </c>
      <c r="E43" s="126">
        <v>38.799995422363281</v>
      </c>
      <c r="F43" s="127">
        <f t="shared" si="0"/>
        <v>40</v>
      </c>
      <c r="G43" s="64">
        <f ca="1">IF(AND(E43&gt;F43,$G$1="no"),"",_xll.EURO(E43,F43,O43,O43,C43,R43,1,0))</f>
        <v>4.3314760197134596</v>
      </c>
      <c r="H43" s="9">
        <f ca="1">_xll.EURO(E43,F43,O43,O43,C43,R43,1,1)</f>
        <v>0.49086510442796849</v>
      </c>
      <c r="I43" s="64">
        <f ca="1">IF(AND(F43&gt;E43,$G$1="no"),"",_xll.EURO(E43,F43,O43,O43,C43,R43,0,0))</f>
        <v>5.4408360247772656</v>
      </c>
      <c r="J43" s="10">
        <f ca="1">_xll.EURO(E43,F43,O43,O43,C43,R43,0,1)</f>
        <v>-0.43359803991150869</v>
      </c>
      <c r="K43" s="14">
        <f ca="1">_xll.EURO($E43,$F43,$O43,$O43,$C43,$R43,1,2)</f>
        <v>2.8164231459188949E-2</v>
      </c>
      <c r="L43" s="10">
        <f ca="1">_xll.EURO($E43,$F43,$O43,$O43,$C43,$R43,1,3)/100</f>
        <v>0.20646926951891464</v>
      </c>
      <c r="M43" s="10">
        <f ca="1">_xll.EURO($E43,$F43,$O43,$O43,$C43,$R43,1,5)/365.25</f>
        <v>-2.6928131496520135E-3</v>
      </c>
      <c r="N43" s="118">
        <f>VLOOKUP(D43,Lookups!$B$6:$C$304,2)</f>
        <v>37954</v>
      </c>
      <c r="O43" s="24">
        <f>VLOOKUP(D43,Lookups!$B$6:$E$304,4)</f>
        <v>3.7499999999999999E-2</v>
      </c>
      <c r="P43" s="19">
        <f>VLOOKUP(D43,Lookups!$B$6:$D$304,3)</f>
        <v>22</v>
      </c>
      <c r="Q43" s="143">
        <f t="shared" si="1"/>
        <v>0</v>
      </c>
      <c r="R43" s="28">
        <f t="shared" ca="1" si="2"/>
        <v>765</v>
      </c>
    </row>
    <row r="44" spans="1:18" x14ac:dyDescent="0.2">
      <c r="A44" s="112"/>
      <c r="B44" s="112"/>
      <c r="C44" s="131">
        <v>0.09</v>
      </c>
      <c r="D44" s="93">
        <v>37987</v>
      </c>
      <c r="E44" s="126">
        <v>40.869998931884766</v>
      </c>
      <c r="F44" s="127">
        <f t="shared" si="0"/>
        <v>40</v>
      </c>
      <c r="G44" s="64">
        <f ca="1">IF(AND(E44&gt;F44,$G$1="no"),"",_xll.EURO(E44,F44,O44,O44,C44,R44,1,0))</f>
        <v>2.400245894699637</v>
      </c>
      <c r="H44" s="9">
        <f ca="1">_xll.EURO(E44,F44,O44,O44,C44,R44,1,1)</f>
        <v>0.54399872504513103</v>
      </c>
      <c r="I44" s="64">
        <f ca="1">IF(AND(F44&gt;E44,$G$1="no"),"",_xll.EURO(E44,F44,O44,O44,C44,R44,0,0))</f>
        <v>1.5985197068340984</v>
      </c>
      <c r="J44" s="10">
        <f ca="1">_xll.EURO(E44,F44,O44,O44,C44,R44,0,1)</f>
        <v>-0.37752676019734682</v>
      </c>
      <c r="K44" s="14">
        <f ca="1">_xll.EURO($E44,$F44,$O44,$O44,$C44,$R44,1,2)</f>
        <v>6.5960376279530483E-2</v>
      </c>
      <c r="L44" s="10">
        <f ca="1">_xll.EURO($E44,$F44,$O44,$O44,$C44,$R44,1,3)/100</f>
        <v>0.21610147430011178</v>
      </c>
      <c r="M44" s="10">
        <f ca="1">_xll.EURO($E44,$F44,$O44,$O44,$C44,$R44,1,5)/365.25</f>
        <v>-9.7524737217826601E-4</v>
      </c>
      <c r="N44" s="118">
        <f>VLOOKUP(D44,Lookups!$B$6:$C$304,2)</f>
        <v>37985</v>
      </c>
      <c r="O44" s="24">
        <f>VLOOKUP(D44,Lookups!$B$6:$E$304,4)</f>
        <v>3.7499999999999999E-2</v>
      </c>
      <c r="P44" s="19">
        <f>VLOOKUP(D44,Lookups!$B$6:$D$304,3)</f>
        <v>21</v>
      </c>
      <c r="Q44" s="143">
        <f t="shared" si="1"/>
        <v>0</v>
      </c>
      <c r="R44" s="28">
        <f t="shared" ca="1" si="2"/>
        <v>796</v>
      </c>
    </row>
    <row r="45" spans="1:18" x14ac:dyDescent="0.2">
      <c r="A45" s="112"/>
      <c r="B45" s="112"/>
      <c r="C45" s="131">
        <v>0.26</v>
      </c>
      <c r="D45" s="93">
        <v>38018</v>
      </c>
      <c r="E45" s="126">
        <v>40.669995880126955</v>
      </c>
      <c r="F45" s="127">
        <f t="shared" ref="F45:F76" si="3">IF($G$8="atm",E45,$G$8)</f>
        <v>40</v>
      </c>
      <c r="G45" s="64">
        <f ca="1">IF(AND(E45&gt;F45,$G$1="no"),"",_xll.EURO(E45,F45,O45,O45,C45,R45,1,0))</f>
        <v>6.0591034968666904</v>
      </c>
      <c r="H45" s="9">
        <f ca="1">_xll.EURO(E45,F45,O45,O45,C45,R45,1,1)</f>
        <v>0.54572743668719015</v>
      </c>
      <c r="I45" s="64">
        <f ca="1">IF(AND(F45&gt;E45,$G$1="no"),"",_xll.EURO(E45,F45,O45,O45,C45,R45,0,0))</f>
        <v>5.4436471834191931</v>
      </c>
      <c r="J45" s="10">
        <f ca="1">_xll.EURO(E45,F45,O45,O45,C45,R45,0,1)</f>
        <v>-0.37286972443396926</v>
      </c>
      <c r="K45" s="14">
        <f ca="1">_xll.EURO($E45,$F45,$O45,$O45,$C45,$R45,1,2)</f>
        <v>2.2388364470303755E-2</v>
      </c>
      <c r="L45" s="10">
        <f ca="1">_xll.EURO($E45,$F45,$O45,$O45,$C45,$R45,1,3)/100</f>
        <v>0.21800138768359725</v>
      </c>
      <c r="M45" s="10">
        <f ca="1">_xll.EURO($E45,$F45,$O45,$O45,$C45,$R45,1,5)/365.25</f>
        <v>-2.8047812802251947E-3</v>
      </c>
      <c r="N45" s="118">
        <f>VLOOKUP(D45,Lookups!$B$6:$C$304,2)</f>
        <v>38016</v>
      </c>
      <c r="O45" s="24">
        <f>VLOOKUP(D45,Lookups!$B$6:$E$304,4)</f>
        <v>3.7499999999999999E-2</v>
      </c>
      <c r="P45" s="19">
        <f>VLOOKUP(D45,Lookups!$B$6:$D$304,3)</f>
        <v>20</v>
      </c>
      <c r="Q45" s="143">
        <f t="shared" si="1"/>
        <v>0</v>
      </c>
      <c r="R45" s="28">
        <f t="shared" ca="1" si="2"/>
        <v>827</v>
      </c>
    </row>
    <row r="46" spans="1:18" x14ac:dyDescent="0.2">
      <c r="A46" s="112"/>
      <c r="B46" s="112"/>
      <c r="C46" s="131">
        <v>0.2225</v>
      </c>
      <c r="D46" s="93">
        <v>38047</v>
      </c>
      <c r="E46" s="126">
        <v>38.699993133544922</v>
      </c>
      <c r="F46" s="127">
        <f t="shared" si="3"/>
        <v>40</v>
      </c>
      <c r="G46" s="64">
        <f ca="1">IF(AND(E46&gt;F46,$G$1="no"),"",_xll.EURO(E46,F46,O46,O46,C46,R46,1,0))</f>
        <v>4.3011198840927118</v>
      </c>
      <c r="H46" s="9">
        <f ca="1">_xll.EURO(E46,F46,O46,O46,C46,R46,1,1)</f>
        <v>0.48469551025268076</v>
      </c>
      <c r="I46" s="64">
        <f ca="1">IF(AND(F46&gt;E46,$G$1="no"),"",_xll.EURO(E46,F46,O46,O46,C46,R46,0,0))</f>
        <v>5.4917522144864463</v>
      </c>
      <c r="J46" s="10">
        <f ca="1">_xll.EURO(E46,F46,O46,O46,C46,R46,0,1)</f>
        <v>-0.43117067562402539</v>
      </c>
      <c r="K46" s="14">
        <f ca="1">_xll.EURO($E46,$F46,$O46,$O46,$C46,$R46,1,2)</f>
        <v>2.7643456686230392E-2</v>
      </c>
      <c r="L46" s="10">
        <f ca="1">_xll.EURO($E46,$F46,$O46,$O46,$C46,$R46,1,3)/100</f>
        <v>0.21588759084110198</v>
      </c>
      <c r="M46" s="10">
        <f ca="1">_xll.EURO($E46,$F46,$O46,$O46,$C46,$R46,1,5)/365.25</f>
        <v>-2.3641886482878853E-3</v>
      </c>
      <c r="N46" s="118">
        <f>VLOOKUP(D46,Lookups!$B$6:$C$304,2)</f>
        <v>38045</v>
      </c>
      <c r="O46" s="24">
        <f>VLOOKUP(D46,Lookups!$B$6:$E$304,4)</f>
        <v>3.7499999999999999E-2</v>
      </c>
      <c r="P46" s="19">
        <f>VLOOKUP(D46,Lookups!$B$6:$D$304,3)</f>
        <v>23</v>
      </c>
      <c r="Q46" s="143">
        <f t="shared" si="1"/>
        <v>0</v>
      </c>
      <c r="R46" s="28">
        <f t="shared" ca="1" si="2"/>
        <v>856</v>
      </c>
    </row>
    <row r="47" spans="1:18" x14ac:dyDescent="0.2">
      <c r="A47" s="112"/>
      <c r="B47" s="112"/>
      <c r="C47" s="131">
        <v>0.2225</v>
      </c>
      <c r="D47" s="93">
        <v>38078</v>
      </c>
      <c r="E47" s="126">
        <v>37.999987792968753</v>
      </c>
      <c r="F47" s="127">
        <f t="shared" si="3"/>
        <v>40</v>
      </c>
      <c r="G47" s="64">
        <f ca="1">IF(AND(E47&gt;F47,$G$1="no"),"",_xll.EURO(E47,F47,O47,O47,C47,R47,1,0))</f>
        <v>4.0406223263322296</v>
      </c>
      <c r="H47" s="9">
        <f ca="1">_xll.EURO(E47,F47,O47,O47,C47,R47,1,1)</f>
        <v>0.46574030620503787</v>
      </c>
      <c r="I47" s="64">
        <f ca="1">IF(AND(F47&gt;E47,$G$1="no"),"",_xll.EURO(E47,F47,O47,O47,C47,R47,0,0))</f>
        <v>5.866545161343673</v>
      </c>
      <c r="J47" s="10">
        <f ca="1">_xll.EURO(E47,F47,O47,O47,C47,R47,0,1)</f>
        <v>-0.44721553906041855</v>
      </c>
      <c r="K47" s="14">
        <f ca="1">_xll.EURO($E47,$F47,$O47,$O47,$C47,$R47,1,2)</f>
        <v>2.7633710525238289E-2</v>
      </c>
      <c r="L47" s="10">
        <f ca="1">_xll.EURO($E47,$F47,$O47,$O47,$C47,$R47,1,3)/100</f>
        <v>0.21561031229227118</v>
      </c>
      <c r="M47" s="10">
        <f ca="1">_xll.EURO($E47,$F47,$O47,$O47,$C47,$R47,1,5)/365.25</f>
        <v>-2.2893960458682324E-3</v>
      </c>
      <c r="N47" s="118">
        <f>VLOOKUP(D47,Lookups!$B$6:$C$304,2)</f>
        <v>38076</v>
      </c>
      <c r="O47" s="24">
        <f>VLOOKUP(D47,Lookups!$B$6:$E$304,4)</f>
        <v>3.7499999999999999E-2</v>
      </c>
      <c r="P47" s="19">
        <f>VLOOKUP(D47,Lookups!$B$6:$D$304,3)</f>
        <v>22</v>
      </c>
      <c r="Q47" s="143">
        <f t="shared" si="1"/>
        <v>0</v>
      </c>
      <c r="R47" s="28">
        <f t="shared" ca="1" si="2"/>
        <v>887</v>
      </c>
    </row>
    <row r="48" spans="1:18" x14ac:dyDescent="0.2">
      <c r="A48" s="112"/>
      <c r="B48" s="112"/>
      <c r="C48" s="131">
        <v>0.24</v>
      </c>
      <c r="D48" s="93">
        <v>38108</v>
      </c>
      <c r="E48" s="126">
        <v>41.000011444091797</v>
      </c>
      <c r="F48" s="127">
        <f t="shared" si="3"/>
        <v>40</v>
      </c>
      <c r="G48" s="64">
        <f ca="1">IF(AND(E48&gt;F48,$G$1="no"),"",_xll.EURO(E48,F48,O48,O48,C48,R48,1,0))</f>
        <v>6.0252791793424301</v>
      </c>
      <c r="H48" s="9">
        <f ca="1">_xll.EURO(E48,F48,O48,O48,C48,R48,1,1)</f>
        <v>0.54669549441339871</v>
      </c>
      <c r="I48" s="64">
        <f ca="1">IF(AND(F48&gt;E48,$G$1="no"),"",_xll.EURO(E48,F48,O48,O48,C48,R48,0,0))</f>
        <v>5.1151205711266527</v>
      </c>
      <c r="J48" s="10">
        <f ca="1">_xll.EURO(E48,F48,O48,O48,C48,R48,0,1)</f>
        <v>-0.36345269798291735</v>
      </c>
      <c r="K48" s="14">
        <f ca="1">_xll.EURO($E48,$F48,$O48,$O48,$C48,$R48,1,2)</f>
        <v>2.2542877592243701E-2</v>
      </c>
      <c r="L48" s="10">
        <f ca="1">_xll.EURO($E48,$F48,$O48,$O48,$C48,$R48,1,3)/100</f>
        <v>0.22833246305391339</v>
      </c>
      <c r="M48" s="10">
        <f ca="1">_xll.EURO($E48,$F48,$O48,$O48,$C48,$R48,1,5)/365.25</f>
        <v>-2.3693811480482059E-3</v>
      </c>
      <c r="N48" s="118">
        <f>VLOOKUP(D48,Lookups!$B$6:$C$304,2)</f>
        <v>38106</v>
      </c>
      <c r="O48" s="24">
        <f>VLOOKUP(D48,Lookups!$B$6:$E$304,4)</f>
        <v>3.7499999999999999E-2</v>
      </c>
      <c r="P48" s="19">
        <f>VLOOKUP(D48,Lookups!$B$6:$D$304,3)</f>
        <v>20</v>
      </c>
      <c r="Q48" s="143">
        <f t="shared" si="1"/>
        <v>0</v>
      </c>
      <c r="R48" s="28">
        <f t="shared" ca="1" si="2"/>
        <v>917</v>
      </c>
    </row>
    <row r="49" spans="1:18" x14ac:dyDescent="0.2">
      <c r="A49" s="112"/>
      <c r="B49" s="112"/>
      <c r="C49" s="131">
        <v>0.25</v>
      </c>
      <c r="D49" s="93">
        <v>38139</v>
      </c>
      <c r="E49" s="126">
        <v>47.249996185302734</v>
      </c>
      <c r="F49" s="127">
        <f t="shared" si="3"/>
        <v>40</v>
      </c>
      <c r="G49" s="64">
        <f ca="1">IF(AND(E49&gt;F49,$G$1="no"),"",_xll.EURO(E49,F49,O49,O49,C49,R49,1,0))</f>
        <v>10.129587419318185</v>
      </c>
      <c r="H49" s="9">
        <f ca="1">_xll.EURO(E49,F49,O49,O49,C49,R49,1,1)</f>
        <v>0.66293991574722122</v>
      </c>
      <c r="I49" s="64">
        <f ca="1">IF(AND(F49&gt;E49,$G$1="no"),"",_xll.EURO(E49,F49,O49,O49,C49,R49,0,0))</f>
        <v>3.5519847221248515</v>
      </c>
      <c r="J49" s="10">
        <f ca="1">_xll.EURO(E49,F49,O49,O49,C49,R49,0,1)</f>
        <v>-0.24431610605972992</v>
      </c>
      <c r="K49" s="14">
        <f ca="1">_xll.EURO($E49,$F49,$O49,$O49,$C49,$R49,1,2)</f>
        <v>1.5742360264464642E-2</v>
      </c>
      <c r="L49" s="10">
        <f ca="1">_xll.EURO($E49,$F49,$O49,$O49,$C49,$R49,1,3)/100</f>
        <v>0.22805076004320798</v>
      </c>
      <c r="M49" s="10">
        <f ca="1">_xll.EURO($E49,$F49,$O49,$O49,$C49,$R49,1,5)/365.25</f>
        <v>-1.9669997099423546E-3</v>
      </c>
      <c r="N49" s="118">
        <f>VLOOKUP(D49,Lookups!$B$6:$C$304,2)</f>
        <v>38137</v>
      </c>
      <c r="O49" s="24">
        <f>VLOOKUP(D49,Lookups!$B$6:$E$304,4)</f>
        <v>3.7499999999999999E-2</v>
      </c>
      <c r="P49" s="19">
        <f>VLOOKUP(D49,Lookups!$B$6:$D$304,3)</f>
        <v>22</v>
      </c>
      <c r="Q49" s="143">
        <f t="shared" si="1"/>
        <v>0</v>
      </c>
      <c r="R49" s="28">
        <f t="shared" ca="1" si="2"/>
        <v>948</v>
      </c>
    </row>
    <row r="50" spans="1:18" x14ac:dyDescent="0.2">
      <c r="A50" s="112"/>
      <c r="B50" s="112"/>
      <c r="C50" s="131">
        <v>0.27</v>
      </c>
      <c r="D50" s="93">
        <v>38169</v>
      </c>
      <c r="E50" s="126">
        <v>55.749992370605469</v>
      </c>
      <c r="F50" s="127">
        <f t="shared" si="3"/>
        <v>40</v>
      </c>
      <c r="G50" s="64">
        <f ca="1">IF(AND(E50&gt;F50,$G$1="no"),"",_xll.EURO(E50,F50,O50,O50,C50,R50,1,0))</f>
        <v>16.679797607539829</v>
      </c>
      <c r="H50" s="9">
        <f ca="1">_xll.EURO(E50,F50,O50,O50,C50,R50,1,1)</f>
        <v>0.75483293864262613</v>
      </c>
      <c r="I50" s="64">
        <f ca="1">IF(AND(F50&gt;E50,$G$1="no"),"",_xll.EURO(E50,F50,O50,O50,C50,R50,0,0))</f>
        <v>2.4344666168804618</v>
      </c>
      <c r="J50" s="10">
        <f ca="1">_xll.EURO(E50,F50,O50,O50,C50,R50,0,1)</f>
        <v>-0.14963295921048744</v>
      </c>
      <c r="K50" s="14">
        <f ca="1">_xll.EURO($E50,$F50,$O50,$O50,$C50,$R50,1,2)</f>
        <v>9.1309054967809705E-3</v>
      </c>
      <c r="L50" s="10">
        <f ca="1">_xll.EURO($E50,$F50,$O50,$O50,$C50,$R50,1,3)/100</f>
        <v>0.20517094881147571</v>
      </c>
      <c r="M50" s="10">
        <f ca="1">_xll.EURO($E50,$F50,$O50,$O50,$C50,$R50,1,5)/365.25</f>
        <v>-1.1196094362470232E-3</v>
      </c>
      <c r="N50" s="118">
        <f>VLOOKUP(D50,Lookups!$B$6:$C$304,2)</f>
        <v>38167</v>
      </c>
      <c r="O50" s="24">
        <f>VLOOKUP(D50,Lookups!$B$6:$E$304,4)</f>
        <v>3.7499999999999999E-2</v>
      </c>
      <c r="P50" s="19">
        <f>VLOOKUP(D50,Lookups!$B$6:$D$304,3)</f>
        <v>21</v>
      </c>
      <c r="Q50" s="143">
        <f t="shared" si="1"/>
        <v>0</v>
      </c>
      <c r="R50" s="28">
        <f t="shared" ca="1" si="2"/>
        <v>978</v>
      </c>
    </row>
    <row r="51" spans="1:18" x14ac:dyDescent="0.2">
      <c r="A51" s="112"/>
      <c r="B51" s="112"/>
      <c r="C51" s="131">
        <v>0.27</v>
      </c>
      <c r="D51" s="93">
        <v>38200</v>
      </c>
      <c r="E51" s="126">
        <v>55.75</v>
      </c>
      <c r="F51" s="127">
        <f t="shared" si="3"/>
        <v>40</v>
      </c>
      <c r="G51" s="64">
        <f ca="1">IF(AND(E51&gt;F51,$G$1="no"),"",_xll.EURO(E51,F51,O51,O51,C51,R51,1,0))</f>
        <v>16.713981321596613</v>
      </c>
      <c r="H51" s="9">
        <f ca="1">_xll.EURO(E51,F51,O51,O51,C51,R51,1,1)</f>
        <v>0.75059778998972615</v>
      </c>
      <c r="I51" s="64">
        <f ca="1">IF(AND(F51&gt;E51,$G$1="no"),"",_xll.EURO(E51,F51,O51,O51,C51,R51,0,0))</f>
        <v>2.5139107260314457</v>
      </c>
      <c r="J51" s="10">
        <f ca="1">_xll.EURO(E51,F51,O51,O51,C51,R51,0,1)</f>
        <v>-0.1509939938556816</v>
      </c>
      <c r="K51" s="14">
        <f ca="1">_xll.EURO($E51,$F51,$O51,$O51,$C51,$R51,1,2)</f>
        <v>9.0320549396467158E-3</v>
      </c>
      <c r="L51" s="10">
        <f ca="1">_xll.EURO($E51,$F51,$O51,$O51,$C51,$R51,1,3)/100</f>
        <v>0.20938280804470297</v>
      </c>
      <c r="M51" s="10">
        <f ca="1">_xll.EURO($E51,$F51,$O51,$O51,$C51,$R51,1,5)/365.25</f>
        <v>-1.0854403058619256E-3</v>
      </c>
      <c r="N51" s="118">
        <f>VLOOKUP(D51,Lookups!$B$6:$C$304,2)</f>
        <v>38198</v>
      </c>
      <c r="O51" s="24">
        <f>VLOOKUP(D51,Lookups!$B$6:$E$304,4)</f>
        <v>3.7499999999999999E-2</v>
      </c>
      <c r="P51" s="19">
        <f>VLOOKUP(D51,Lookups!$B$6:$D$304,3)</f>
        <v>22</v>
      </c>
      <c r="Q51" s="143">
        <f t="shared" si="1"/>
        <v>0</v>
      </c>
      <c r="R51" s="28">
        <f t="shared" ca="1" si="2"/>
        <v>1009</v>
      </c>
    </row>
    <row r="52" spans="1:18" x14ac:dyDescent="0.2">
      <c r="A52" s="112"/>
      <c r="B52" s="112"/>
      <c r="C52" s="131">
        <v>0.24</v>
      </c>
      <c r="D52" s="93">
        <v>38231</v>
      </c>
      <c r="E52" s="126">
        <v>40.500003814697266</v>
      </c>
      <c r="F52" s="127">
        <f t="shared" si="3"/>
        <v>40</v>
      </c>
      <c r="G52" s="64">
        <f ca="1">IF(AND(E52&gt;F52,$G$1="no"),"",_xll.EURO(E52,F52,O52,O52,C52,R52,1,0))</f>
        <v>6.0320347708852768</v>
      </c>
      <c r="H52" s="9">
        <f ca="1">_xll.EURO(E52,F52,O52,O52,C52,R52,1,1)</f>
        <v>0.53221078372216646</v>
      </c>
      <c r="I52" s="64">
        <f ca="1">IF(AND(F52&gt;E52,$G$1="no"),"",_xll.EURO(E52,F52,O52,O52,C52,R52,0,0))</f>
        <v>5.5826679410712696</v>
      </c>
      <c r="J52" s="10">
        <f ca="1">_xll.EURO(E52,F52,O52,O52,C52,R52,0,1)</f>
        <v>-0.36651601916449711</v>
      </c>
      <c r="K52" s="14">
        <f ca="1">_xll.EURO($E52,$F52,$O52,$O52,$C52,$R52,1,2)</f>
        <v>2.1273774703338834E-2</v>
      </c>
      <c r="L52" s="10">
        <f ca="1">_xll.EURO($E52,$F52,$O52,$O52,$C52,$R52,1,3)/100</f>
        <v>0.23845643138738384</v>
      </c>
      <c r="M52" s="10">
        <f ca="1">_xll.EURO($E52,$F52,$O52,$O52,$C52,$R52,1,5)/365.25</f>
        <v>-2.1321149442067541E-3</v>
      </c>
      <c r="N52" s="118">
        <f>VLOOKUP(D52,Lookups!$B$6:$C$304,2)</f>
        <v>38229</v>
      </c>
      <c r="O52" s="24">
        <f>VLOOKUP(D52,Lookups!$B$6:$E$304,4)</f>
        <v>3.7499999999999999E-2</v>
      </c>
      <c r="P52" s="19">
        <f>VLOOKUP(D52,Lookups!$B$6:$D$304,3)</f>
        <v>21</v>
      </c>
      <c r="Q52" s="143">
        <f t="shared" si="1"/>
        <v>0</v>
      </c>
      <c r="R52" s="28">
        <f t="shared" ca="1" si="2"/>
        <v>1040</v>
      </c>
    </row>
    <row r="53" spans="1:18" x14ac:dyDescent="0.2">
      <c r="A53" s="112"/>
      <c r="B53" s="112"/>
      <c r="C53" s="131">
        <v>0.2175</v>
      </c>
      <c r="D53" s="93">
        <v>38261</v>
      </c>
      <c r="E53" s="126">
        <v>37.100002288818359</v>
      </c>
      <c r="F53" s="127">
        <f t="shared" si="3"/>
        <v>40</v>
      </c>
      <c r="G53" s="64">
        <f ca="1">IF(AND(E53&gt;F53,$G$1="no"),"",_xll.EURO(E53,F53,O53,O53,C53,R53,1,0))</f>
        <v>3.9035721902209737</v>
      </c>
      <c r="H53" s="9">
        <f ca="1">_xll.EURO(E53,F53,O53,O53,C53,R53,1,1)</f>
        <v>0.44224894654298935</v>
      </c>
      <c r="I53" s="64">
        <f ca="1">IF(AND(F53&gt;E53,$G$1="no"),"",_xll.EURO(E53,F53,O53,O53,C53,R53,0,0))</f>
        <v>6.5018625762371265</v>
      </c>
      <c r="J53" s="10">
        <f ca="1">_xll.EURO(E53,F53,O53,O53,C53,R53,0,1)</f>
        <v>-0.45371396266822023</v>
      </c>
      <c r="K53" s="14">
        <f ca="1">_xll.EURO($E53,$F53,$O53,$O53,$C53,$R53,1,2)</f>
        <v>2.5877020271260081E-2</v>
      </c>
      <c r="L53" s="10">
        <f ca="1">_xll.EURO($E53,$F53,$O53,$O53,$C53,$R53,1,3)/100</f>
        <v>0.2269420393573498</v>
      </c>
      <c r="M53" s="10">
        <f ca="1">_xll.EURO($E53,$F53,$O53,$O53,$C53,$R53,1,5)/365.25</f>
        <v>-1.905759649992558E-3</v>
      </c>
      <c r="N53" s="118">
        <f>VLOOKUP(D53,Lookups!$B$6:$C$304,2)</f>
        <v>38259</v>
      </c>
      <c r="O53" s="24">
        <f>VLOOKUP(D53,Lookups!$B$6:$E$304,4)</f>
        <v>3.7499999999999999E-2</v>
      </c>
      <c r="P53" s="19">
        <f>VLOOKUP(D53,Lookups!$B$6:$D$304,3)</f>
        <v>21</v>
      </c>
      <c r="Q53" s="143">
        <f t="shared" si="1"/>
        <v>0</v>
      </c>
      <c r="R53" s="28">
        <f t="shared" ca="1" si="2"/>
        <v>1070</v>
      </c>
    </row>
    <row r="54" spans="1:18" x14ac:dyDescent="0.2">
      <c r="A54" s="112"/>
      <c r="B54" s="112"/>
      <c r="C54" s="131">
        <v>0.2175</v>
      </c>
      <c r="D54" s="93">
        <v>38292</v>
      </c>
      <c r="E54" s="126">
        <v>37.049995422363281</v>
      </c>
      <c r="F54" s="127">
        <f t="shared" si="3"/>
        <v>40</v>
      </c>
      <c r="G54" s="64">
        <f ca="1">IF(AND(E54&gt;F54,$G$1="no"),"",_xll.EURO(E54,F54,O54,O54,C54,R54,1,0))</f>
        <v>3.939825164242448</v>
      </c>
      <c r="H54" s="9">
        <f ca="1">_xll.EURO(E54,F54,O54,O54,C54,R54,1,1)</f>
        <v>0.44154608868901873</v>
      </c>
      <c r="I54" s="64">
        <f ca="1">IF(AND(F54&gt;E54,$G$1="no"),"",_xll.EURO(E54,F54,O54,O54,C54,R54,0,0))</f>
        <v>6.5745209070944171</v>
      </c>
      <c r="J54" s="10">
        <f ca="1">_xll.EURO(E54,F54,O54,O54,C54,R54,0,1)</f>
        <v>-0.45156972639309079</v>
      </c>
      <c r="K54" s="14">
        <f ca="1">_xll.EURO($E54,$F54,$O54,$O54,$C54,$R54,1,2)</f>
        <v>2.546413404004055E-2</v>
      </c>
      <c r="L54" s="10">
        <f ca="1">_xll.EURO($E54,$F54,$O54,$O54,$C54,$R54,1,3)/100</f>
        <v>0.22917201571411558</v>
      </c>
      <c r="M54" s="10">
        <f ca="1">_xll.EURO($E54,$F54,$O54,$O54,$C54,$R54,1,5)/365.25</f>
        <v>-1.8591205427068789E-3</v>
      </c>
      <c r="N54" s="118">
        <f>VLOOKUP(D54,Lookups!$B$6:$C$304,2)</f>
        <v>38290</v>
      </c>
      <c r="O54" s="24">
        <f>VLOOKUP(D54,Lookups!$B$6:$E$304,4)</f>
        <v>3.7499999999999999E-2</v>
      </c>
      <c r="P54" s="19">
        <f>VLOOKUP(D54,Lookups!$B$6:$D$304,3)</f>
        <v>21</v>
      </c>
      <c r="Q54" s="143">
        <f t="shared" si="1"/>
        <v>0</v>
      </c>
      <c r="R54" s="28">
        <f t="shared" ca="1" si="2"/>
        <v>1101</v>
      </c>
    </row>
    <row r="55" spans="1:18" x14ac:dyDescent="0.2">
      <c r="A55" s="112"/>
      <c r="B55" s="112"/>
      <c r="C55" s="131">
        <v>0.2175</v>
      </c>
      <c r="D55" s="93">
        <v>38322</v>
      </c>
      <c r="E55" s="126">
        <v>37.049995422363281</v>
      </c>
      <c r="F55" s="127">
        <f t="shared" si="3"/>
        <v>40</v>
      </c>
      <c r="G55" s="64">
        <f ca="1">IF(AND(E55&gt;F55,$G$1="no"),"",_xll.EURO(E55,F55,O55,O55,C55,R55,1,0))</f>
        <v>3.994956132493952</v>
      </c>
      <c r="H55" s="9">
        <f ca="1">_xll.EURO(E55,F55,O55,O55,C55,R55,1,1)</f>
        <v>0.44205781549414075</v>
      </c>
      <c r="I55" s="64">
        <f ca="1">IF(AND(F55&gt;E55,$G$1="no"),"",_xll.EURO(E55,F55,O55,O55,C55,R55,0,0))</f>
        <v>6.6215492807899103</v>
      </c>
      <c r="J55" s="10">
        <f ca="1">_xll.EURO(E55,F55,O55,O55,C55,R55,0,1)</f>
        <v>-0.44831136162766222</v>
      </c>
      <c r="K55" s="14">
        <f ca="1">_xll.EURO($E55,$F55,$O55,$O55,$C55,$R55,1,2)</f>
        <v>2.5048385952922983E-2</v>
      </c>
      <c r="L55" s="10">
        <f ca="1">_xll.EURO($E55,$F55,$O55,$O55,$C55,$R55,1,3)/100</f>
        <v>0.23157288450718358</v>
      </c>
      <c r="M55" s="10">
        <f ca="1">_xll.EURO($E55,$F55,$O55,$O55,$C55,$R55,1,5)/365.25</f>
        <v>-1.8165025838341074E-3</v>
      </c>
      <c r="N55" s="118">
        <f>VLOOKUP(D55,Lookups!$B$6:$C$304,2)</f>
        <v>38320</v>
      </c>
      <c r="O55" s="24">
        <f>VLOOKUP(D55,Lookups!$B$6:$E$304,4)</f>
        <v>3.7499999999999999E-2</v>
      </c>
      <c r="P55" s="19">
        <f>VLOOKUP(D55,Lookups!$B$6:$D$304,3)</f>
        <v>23</v>
      </c>
      <c r="Q55" s="143">
        <f t="shared" si="1"/>
        <v>0</v>
      </c>
      <c r="R55" s="28">
        <f t="shared" ca="1" si="2"/>
        <v>1131</v>
      </c>
    </row>
    <row r="56" spans="1:18" x14ac:dyDescent="0.2">
      <c r="A56" s="112"/>
      <c r="B56" s="112"/>
      <c r="C56" s="131">
        <v>0.25</v>
      </c>
      <c r="D56" s="93">
        <v>38353</v>
      </c>
      <c r="E56" s="126">
        <v>40.869998931884766</v>
      </c>
      <c r="F56" s="127">
        <f t="shared" si="3"/>
        <v>40</v>
      </c>
      <c r="G56" s="64">
        <f ca="1">IF(AND(E56&gt;F56,$G$1="no"),"",_xll.EURO(E56,F56,O56,O56,C56,R56,1,0))</f>
        <v>6.6717047409218875</v>
      </c>
      <c r="H56" s="9">
        <f ca="1">_xll.EURO(E56,F56,O56,O56,C56,R56,1,1)</f>
        <v>0.53436743884305982</v>
      </c>
      <c r="I56" s="64">
        <f ca="1">IF(AND(F56&gt;E56,$G$1="no"),"",_xll.EURO(E56,F56,O56,O56,C56,R56,0,0))</f>
        <v>5.9056629854281724</v>
      </c>
      <c r="J56" s="10">
        <f ca="1">_xll.EURO(E56,F56,O56,O56,C56,R56,0,1)</f>
        <v>-0.3461414071093844</v>
      </c>
      <c r="K56" s="14">
        <f ca="1">_xll.EURO($E56,$F56,$O56,$O56,$C56,$R56,1,2)</f>
        <v>1.8578860837628091E-2</v>
      </c>
      <c r="L56" s="10">
        <f ca="1">_xll.EURO($E56,$F56,$O56,$O56,$C56,$R56,1,3)/100</f>
        <v>0.24682221566932849</v>
      </c>
      <c r="M56" s="10">
        <f ca="1">_xll.EURO($E56,$F56,$O56,$O56,$C56,$R56,1,5)/365.25</f>
        <v>-1.9244990335227181E-3</v>
      </c>
      <c r="N56" s="118">
        <f>VLOOKUP(D56,Lookups!$B$6:$C$304,2)</f>
        <v>38351</v>
      </c>
      <c r="O56" s="24">
        <f>VLOOKUP(D56,Lookups!$B$6:$E$304,4)</f>
        <v>0.04</v>
      </c>
      <c r="P56" s="19">
        <f>VLOOKUP(D56,Lookups!$B$6:$D$304,3)</f>
        <v>21</v>
      </c>
      <c r="Q56" s="143">
        <f t="shared" si="1"/>
        <v>0</v>
      </c>
      <c r="R56" s="28">
        <f t="shared" ca="1" si="2"/>
        <v>1162</v>
      </c>
    </row>
    <row r="57" spans="1:18" x14ac:dyDescent="0.2">
      <c r="A57" s="112"/>
      <c r="B57" s="112"/>
      <c r="C57" s="131">
        <v>0.25</v>
      </c>
      <c r="D57" s="93">
        <v>38384</v>
      </c>
      <c r="E57" s="126">
        <v>40.669995880126955</v>
      </c>
      <c r="F57" s="127">
        <f t="shared" si="3"/>
        <v>40</v>
      </c>
      <c r="G57" s="64">
        <f ca="1">IF(AND(E57&gt;F57,$G$1="no"),"",_xll.EURO(E57,F57,O57,O57,C57,R57,1,0))</f>
        <v>6.6242542533990765</v>
      </c>
      <c r="H57" s="9">
        <f ca="1">_xll.EURO(E57,F57,O57,O57,C57,R57,1,1)</f>
        <v>0.52967330138294177</v>
      </c>
      <c r="I57" s="64">
        <f ca="1">IF(AND(F57&gt;E57,$G$1="no"),"",_xll.EURO(E57,F57,O57,O57,C57,R57,0,0))</f>
        <v>6.0363163571245195</v>
      </c>
      <c r="J57" s="10">
        <f ca="1">_xll.EURO(E57,F57,O57,O57,C57,R57,0,1)</f>
        <v>-0.34785134274346163</v>
      </c>
      <c r="K57" s="14">
        <f ca="1">_xll.EURO($E57,$F57,$O57,$O57,$C57,$R57,1,2)</f>
        <v>1.8405490594690939E-2</v>
      </c>
      <c r="L57" s="10">
        <f ca="1">_xll.EURO($E57,$F57,$O57,$O57,$C57,$R57,1,3)/100</f>
        <v>0.24859127541378639</v>
      </c>
      <c r="M57" s="10">
        <f ca="1">_xll.EURO($E57,$F57,$O57,$O57,$C57,$R57,1,5)/365.25</f>
        <v>-1.8792376676835831E-3</v>
      </c>
      <c r="N57" s="118">
        <f>VLOOKUP(D57,Lookups!$B$6:$C$304,2)</f>
        <v>38382</v>
      </c>
      <c r="O57" s="24">
        <f>VLOOKUP(D57,Lookups!$B$6:$E$304,4)</f>
        <v>0.04</v>
      </c>
      <c r="P57" s="19">
        <f>VLOOKUP(D57,Lookups!$B$6:$D$304,3)</f>
        <v>20</v>
      </c>
      <c r="Q57" s="143">
        <f t="shared" si="1"/>
        <v>0</v>
      </c>
      <c r="R57" s="28">
        <f t="shared" ca="1" si="2"/>
        <v>1193</v>
      </c>
    </row>
    <row r="58" spans="1:18" x14ac:dyDescent="0.2">
      <c r="A58" s="112"/>
      <c r="B58" s="112"/>
      <c r="C58" s="131">
        <v>0.215</v>
      </c>
      <c r="D58" s="93">
        <v>38412</v>
      </c>
      <c r="E58" s="126">
        <v>38.699993133544922</v>
      </c>
      <c r="F58" s="127">
        <f t="shared" si="3"/>
        <v>40</v>
      </c>
      <c r="G58" s="64">
        <f ca="1">IF(AND(E58&gt;F58,$G$1="no"),"",_xll.EURO(E58,F58,O58,O58,C58,R58,1,0))</f>
        <v>4.8141138886817672</v>
      </c>
      <c r="H58" s="9">
        <f ca="1">_xll.EURO(E58,F58,O58,O58,C58,R58,1,1)</f>
        <v>0.47659955459048781</v>
      </c>
      <c r="I58" s="64">
        <f ca="1">IF(AND(F58&gt;E58,$G$1="no"),"",_xll.EURO(E58,F58,O58,O58,C58,R58,0,0))</f>
        <v>5.9514092049377538</v>
      </c>
      <c r="J58" s="10">
        <f ca="1">_xll.EURO(E58,F58,O58,O58,C58,R58,0,1)</f>
        <v>-0.39823837557923569</v>
      </c>
      <c r="K58" s="14">
        <f ca="1">_xll.EURO($E58,$F58,$O58,$O58,$C58,$R58,1,2)</f>
        <v>2.2796983706207582E-2</v>
      </c>
      <c r="L58" s="10">
        <f ca="1">_xll.EURO($E58,$F58,$O58,$O58,$C58,$R58,1,3)/100</f>
        <v>0.24539350513269953</v>
      </c>
      <c r="M58" s="10">
        <f ca="1">_xll.EURO($E58,$F58,$O58,$O58,$C58,$R58,1,5)/365.25</f>
        <v>-1.6332949080936599E-3</v>
      </c>
      <c r="N58" s="118">
        <f>VLOOKUP(D58,Lookups!$B$6:$C$304,2)</f>
        <v>38410</v>
      </c>
      <c r="O58" s="24">
        <f>VLOOKUP(D58,Lookups!$B$6:$E$304,4)</f>
        <v>0.04</v>
      </c>
      <c r="P58" s="19">
        <f>VLOOKUP(D58,Lookups!$B$6:$D$304,3)</f>
        <v>23</v>
      </c>
      <c r="Q58" s="143">
        <f t="shared" si="1"/>
        <v>0</v>
      </c>
      <c r="R58" s="28">
        <f t="shared" ca="1" si="2"/>
        <v>1221</v>
      </c>
    </row>
    <row r="59" spans="1:18" x14ac:dyDescent="0.2">
      <c r="A59" s="112"/>
      <c r="B59" s="112"/>
      <c r="C59" s="131">
        <v>0.215</v>
      </c>
      <c r="D59" s="93">
        <v>38443</v>
      </c>
      <c r="E59" s="126">
        <v>37.999987792968753</v>
      </c>
      <c r="F59" s="127">
        <f t="shared" si="3"/>
        <v>40</v>
      </c>
      <c r="G59" s="64">
        <f ca="1">IF(AND(E59&gt;F59,$G$1="no"),"",_xll.EURO(E59,F59,O59,O59,C59,R59,1,0))</f>
        <v>4.5363081637820262</v>
      </c>
      <c r="H59" s="9">
        <f ca="1">_xll.EURO(E59,F59,O59,O59,C59,R59,1,1)</f>
        <v>0.46032309271005445</v>
      </c>
      <c r="I59" s="64">
        <f ca="1">IF(AND(F59&gt;E59,$G$1="no"),"",_xll.EURO(E59,F59,O59,O59,C59,R59,0,0))</f>
        <v>6.2800647029436831</v>
      </c>
      <c r="J59" s="10">
        <f ca="1">_xll.EURO(E59,F59,O59,O59,C59,R59,0,1)</f>
        <v>-0.41154985538060956</v>
      </c>
      <c r="K59" s="14">
        <f ca="1">_xll.EURO($E59,$F59,$O59,$O59,$C59,$R59,1,2)</f>
        <v>2.2938506760083979E-2</v>
      </c>
      <c r="L59" s="10">
        <f ca="1">_xll.EURO($E59,$F59,$O59,$O59,$C59,$R59,1,3)/100</f>
        <v>0.24410946639729328</v>
      </c>
      <c r="M59" s="10">
        <f ca="1">_xll.EURO($E59,$F59,$O59,$O59,$C59,$R59,1,5)/365.25</f>
        <v>-1.5991984354125658E-3</v>
      </c>
      <c r="N59" s="118">
        <f>VLOOKUP(D59,Lookups!$B$6:$C$304,2)</f>
        <v>38441</v>
      </c>
      <c r="O59" s="24">
        <f>VLOOKUP(D59,Lookups!$B$6:$E$304,4)</f>
        <v>0.04</v>
      </c>
      <c r="P59" s="19">
        <f>VLOOKUP(D59,Lookups!$B$6:$D$304,3)</f>
        <v>21</v>
      </c>
      <c r="Q59" s="143">
        <f t="shared" si="1"/>
        <v>0</v>
      </c>
      <c r="R59" s="28">
        <f t="shared" ca="1" si="2"/>
        <v>1252</v>
      </c>
    </row>
    <row r="60" spans="1:18" x14ac:dyDescent="0.2">
      <c r="A60" s="112"/>
      <c r="B60" s="112"/>
      <c r="C60" s="131">
        <v>0.22500000000000001</v>
      </c>
      <c r="D60" s="93">
        <v>38473</v>
      </c>
      <c r="E60" s="126">
        <v>40.500011444091797</v>
      </c>
      <c r="F60" s="127">
        <f t="shared" si="3"/>
        <v>40</v>
      </c>
      <c r="G60" s="64">
        <f ca="1">IF(AND(E60&gt;F60,$G$1="no"),"",_xll.EURO(E60,F60,O60,O60,C60,R60,1,0))</f>
        <v>6.05861215905019</v>
      </c>
      <c r="H60" s="9">
        <f ca="1">_xll.EURO(E60,F60,O60,O60,C60,R60,1,1)</f>
        <v>0.51699912063062625</v>
      </c>
      <c r="I60" s="64">
        <f ca="1">IF(AND(F60&gt;E60,$G$1="no"),"",_xll.EURO(E60,F60,O60,O60,C60,R60,0,0))</f>
        <v>5.6240956245879179</v>
      </c>
      <c r="J60" s="10">
        <f ca="1">_xll.EURO(E60,F60,O60,O60,C60,R60,0,1)</f>
        <v>-0.35201405816072279</v>
      </c>
      <c r="K60" s="14">
        <f ca="1">_xll.EURO($E60,$F60,$O60,$O60,$C60,$R60,1,2)</f>
        <v>1.9729563260738853E-2</v>
      </c>
      <c r="L60" s="10">
        <f ca="1">_xll.EURO($E60,$F60,$O60,$O60,$C60,$R60,1,3)/100</f>
        <v>0.25556894621540033</v>
      </c>
      <c r="M60" s="10">
        <f ca="1">_xll.EURO($E60,$F60,$O60,$O60,$C60,$R60,1,5)/365.25</f>
        <v>-1.5792041685852435E-3</v>
      </c>
      <c r="N60" s="118">
        <f>VLOOKUP(D60,Lookups!$B$6:$C$304,2)</f>
        <v>38471</v>
      </c>
      <c r="O60" s="24">
        <f>VLOOKUP(D60,Lookups!$B$6:$E$304,4)</f>
        <v>0.04</v>
      </c>
      <c r="P60" s="19">
        <f>VLOOKUP(D60,Lookups!$B$6:$D$304,3)</f>
        <v>21</v>
      </c>
      <c r="Q60" s="143">
        <f t="shared" si="1"/>
        <v>0</v>
      </c>
      <c r="R60" s="28">
        <f t="shared" ca="1" si="2"/>
        <v>1282</v>
      </c>
    </row>
    <row r="61" spans="1:18" x14ac:dyDescent="0.2">
      <c r="A61" s="112"/>
      <c r="B61" s="112"/>
      <c r="C61" s="131">
        <v>0.245</v>
      </c>
      <c r="D61" s="93">
        <v>38504</v>
      </c>
      <c r="E61" s="126">
        <v>46.749996185302734</v>
      </c>
      <c r="F61" s="127">
        <f t="shared" si="3"/>
        <v>40</v>
      </c>
      <c r="G61" s="64">
        <f ca="1">IF(AND(E61&gt;F61,$G$1="no"),"",_xll.EURO(E61,F61,O61,O61,C61,R61,1,0))</f>
        <v>10.19972678139629</v>
      </c>
      <c r="H61" s="9">
        <f ca="1">_xll.EURO(E61,F61,O61,O61,C61,R61,1,1)</f>
        <v>0.61920884264891352</v>
      </c>
      <c r="I61" s="64">
        <f ca="1">IF(AND(F61&gt;E61,$G$1="no"),"",_xll.EURO(E61,F61,O61,O61,C61,R61,0,0))</f>
        <v>4.3537715047930163</v>
      </c>
      <c r="J61" s="10">
        <f ca="1">_xll.EURO(E61,F61,O61,O61,C61,R61,0,1)</f>
        <v>-0.24685909518668189</v>
      </c>
      <c r="K61" s="14">
        <f ca="1">_xll.EURO($E61,$F61,$O61,$O61,$C61,$R61,1,2)</f>
        <v>1.354043042020441E-2</v>
      </c>
      <c r="L61" s="10">
        <f ca="1">_xll.EURO($E61,$F61,$O61,$O61,$C61,$R61,1,3)/100</f>
        <v>0.26063708825943432</v>
      </c>
      <c r="M61" s="10">
        <f ca="1">_xll.EURO($E61,$F61,$O61,$O61,$C61,$R61,1,5)/365.25</f>
        <v>-1.3146732671262568E-3</v>
      </c>
      <c r="N61" s="118">
        <f>VLOOKUP(D61,Lookups!$B$6:$C$304,2)</f>
        <v>38502</v>
      </c>
      <c r="O61" s="24">
        <f>VLOOKUP(D61,Lookups!$B$6:$E$304,4)</f>
        <v>0.04</v>
      </c>
      <c r="P61" s="19">
        <f>VLOOKUP(D61,Lookups!$B$6:$D$304,3)</f>
        <v>22</v>
      </c>
      <c r="Q61" s="143">
        <f t="shared" si="1"/>
        <v>0</v>
      </c>
      <c r="R61" s="28">
        <f t="shared" ca="1" si="2"/>
        <v>1313</v>
      </c>
    </row>
    <row r="62" spans="1:18" x14ac:dyDescent="0.2">
      <c r="A62" s="112"/>
      <c r="B62" s="112"/>
      <c r="C62" s="131">
        <v>0.255</v>
      </c>
      <c r="D62" s="93">
        <v>38534</v>
      </c>
      <c r="E62" s="126">
        <v>55.249992370605469</v>
      </c>
      <c r="F62" s="127">
        <f t="shared" si="3"/>
        <v>40</v>
      </c>
      <c r="G62" s="64">
        <f ca="1">IF(AND(E62&gt;F62,$G$1="no"),"",_xll.EURO(E62,F62,O62,O62,C62,R62,1,0))</f>
        <v>16.143894762564067</v>
      </c>
      <c r="H62" s="9">
        <f ca="1">_xll.EURO(E62,F62,O62,O62,C62,R62,1,1)</f>
        <v>0.70549503796780566</v>
      </c>
      <c r="I62" s="64">
        <f ca="1">IF(AND(F62&gt;E62,$G$1="no"),"",_xll.EURO(E62,F62,O62,O62,C62,R62,0,0))</f>
        <v>2.9796864090308457</v>
      </c>
      <c r="J62" s="10">
        <f ca="1">_xll.EURO(E62,F62,O62,O62,C62,R62,0,1)</f>
        <v>-0.15773217117541857</v>
      </c>
      <c r="K62" s="14">
        <f ca="1">_xll.EURO($E62,$F62,$O62,$O62,$C62,$R62,1,2)</f>
        <v>8.4636510207472069E-3</v>
      </c>
      <c r="L62" s="10">
        <f ca="1">_xll.EURO($E62,$F62,$O62,$O62,$C62,$R62,1,3)/100</f>
        <v>0.2422412847736001</v>
      </c>
      <c r="M62" s="10">
        <f ca="1">_xll.EURO($E62,$F62,$O62,$O62,$C62,$R62,1,5)/365.25</f>
        <v>-5.3177603333820695E-4</v>
      </c>
      <c r="N62" s="118">
        <f>VLOOKUP(D62,Lookups!$B$6:$C$304,2)</f>
        <v>38532</v>
      </c>
      <c r="O62" s="24">
        <f>VLOOKUP(D62,Lookups!$B$6:$E$304,4)</f>
        <v>0.04</v>
      </c>
      <c r="P62" s="19">
        <f>VLOOKUP(D62,Lookups!$B$6:$D$304,3)</f>
        <v>20</v>
      </c>
      <c r="Q62" s="143">
        <f t="shared" si="1"/>
        <v>0</v>
      </c>
      <c r="R62" s="28">
        <f t="shared" ca="1" si="2"/>
        <v>1343</v>
      </c>
    </row>
    <row r="63" spans="1:18" x14ac:dyDescent="0.2">
      <c r="A63" s="112"/>
      <c r="B63" s="112"/>
      <c r="C63" s="131">
        <v>0.255</v>
      </c>
      <c r="D63" s="93">
        <v>38565</v>
      </c>
      <c r="E63" s="126">
        <v>55.25</v>
      </c>
      <c r="F63" s="127">
        <f t="shared" si="3"/>
        <v>40</v>
      </c>
      <c r="G63" s="64">
        <f ca="1">IF(AND(E63&gt;F63,$G$1="no"),"",_xll.EURO(E63,F63,O63,O63,C63,R63,1,0))</f>
        <v>16.159982126863852</v>
      </c>
      <c r="H63" s="9">
        <f ca="1">_xll.EURO(E63,F63,O63,O63,C63,R63,1,1)</f>
        <v>0.70203338765406287</v>
      </c>
      <c r="I63" s="64">
        <f ca="1">IF(AND(F63&gt;E63,$G$1="no"),"",_xll.EURO(E63,F63,O63,O63,C63,R63,0,0))</f>
        <v>3.0403830643072833</v>
      </c>
      <c r="J63" s="10">
        <f ca="1">_xll.EURO(E63,F63,O63,O63,C63,R63,0,1)</f>
        <v>-0.15826819021849903</v>
      </c>
      <c r="K63" s="14">
        <f ca="1">_xll.EURO($E63,$F63,$O63,$O63,$C63,$R63,1,2)</f>
        <v>8.374634669599177E-3</v>
      </c>
      <c r="L63" s="10">
        <f ca="1">_xll.EURO($E63,$F63,$O63,$O63,$C63,$R63,1,3)/100</f>
        <v>0.24522634430367027</v>
      </c>
      <c r="M63" s="10">
        <f ca="1">_xll.EURO($E63,$F63,$O63,$O63,$C63,$R63,1,5)/365.25</f>
        <v>-5.0582718080722036E-4</v>
      </c>
      <c r="N63" s="118">
        <f>VLOOKUP(D63,Lookups!$B$6:$C$304,2)</f>
        <v>38563</v>
      </c>
      <c r="O63" s="24">
        <f>VLOOKUP(D63,Lookups!$B$6:$E$304,4)</f>
        <v>0.04</v>
      </c>
      <c r="P63" s="19">
        <f>VLOOKUP(D63,Lookups!$B$6:$D$304,3)</f>
        <v>23</v>
      </c>
      <c r="Q63" s="143">
        <f t="shared" si="1"/>
        <v>0</v>
      </c>
      <c r="R63" s="28">
        <f t="shared" ca="1" si="2"/>
        <v>1374</v>
      </c>
    </row>
    <row r="64" spans="1:18" x14ac:dyDescent="0.2">
      <c r="A64" s="112"/>
      <c r="B64" s="112"/>
      <c r="C64" s="131">
        <v>0.23499999999999999</v>
      </c>
      <c r="D64" s="93">
        <v>38596</v>
      </c>
      <c r="E64" s="126">
        <v>40.500003814697266</v>
      </c>
      <c r="F64" s="127">
        <f t="shared" si="3"/>
        <v>40</v>
      </c>
      <c r="G64" s="64">
        <f ca="1">IF(AND(E64&gt;F64,$G$1="no"),"",_xll.EURO(E64,F64,O64,O64,C64,R64,1,0))</f>
        <v>6.5063295406497677</v>
      </c>
      <c r="H64" s="9">
        <f ca="1">_xll.EURO(E64,F64,O64,O64,C64,R64,1,1)</f>
        <v>0.51577490601690013</v>
      </c>
      <c r="I64" s="64">
        <f ca="1">IF(AND(F64&gt;E64,$G$1="no"),"",_xll.EURO(E64,F64,O64,O64,C64,R64,0,0))</f>
        <v>6.0776333389377193</v>
      </c>
      <c r="J64" s="10">
        <f ca="1">_xll.EURO(E64,F64,O64,O64,C64,R64,0,1)</f>
        <v>-0.34161095607218656</v>
      </c>
      <c r="K64" s="14">
        <f ca="1">_xll.EURO($E64,$F64,$O64,$O64,$C64,$R64,1,2)</f>
        <v>1.7726901001223653E-2</v>
      </c>
      <c r="L64" s="10">
        <f ca="1">_xll.EURO($E64,$F64,$O64,$O64,$C64,$R64,1,3)/100</f>
        <v>0.26284329899655434</v>
      </c>
      <c r="M64" s="10">
        <f ca="1">_xll.EURO($E64,$F64,$O64,$O64,$C64,$R64,1,5)/365.25</f>
        <v>-1.4856213251836145E-3</v>
      </c>
      <c r="N64" s="118">
        <f>VLOOKUP(D64,Lookups!$B$6:$C$304,2)</f>
        <v>38594</v>
      </c>
      <c r="O64" s="24">
        <f>VLOOKUP(D64,Lookups!$B$6:$E$304,4)</f>
        <v>0.04</v>
      </c>
      <c r="P64" s="19">
        <f>VLOOKUP(D64,Lookups!$B$6:$D$304,3)</f>
        <v>21</v>
      </c>
      <c r="Q64" s="143">
        <f t="shared" si="1"/>
        <v>0</v>
      </c>
      <c r="R64" s="28">
        <f t="shared" ca="1" si="2"/>
        <v>1405</v>
      </c>
    </row>
    <row r="65" spans="1:18" x14ac:dyDescent="0.2">
      <c r="A65" s="112"/>
      <c r="B65" s="112"/>
      <c r="C65" s="131">
        <v>0.215</v>
      </c>
      <c r="D65" s="93">
        <v>38626</v>
      </c>
      <c r="E65" s="126">
        <v>37.100002288818359</v>
      </c>
      <c r="F65" s="127">
        <f t="shared" si="3"/>
        <v>40</v>
      </c>
      <c r="G65" s="64">
        <f ca="1">IF(AND(E65&gt;F65,$G$1="no"),"",_xll.EURO(E65,F65,O65,O65,C65,R65,1,0))</f>
        <v>4.4047292040916624</v>
      </c>
      <c r="H65" s="9">
        <f ca="1">_xll.EURO(E65,F65,O65,O65,C65,R65,1,1)</f>
        <v>0.43971797565546555</v>
      </c>
      <c r="I65" s="64">
        <f ca="1">IF(AND(F65&gt;E65,$G$1="no"),"",_xll.EURO(E65,F65,O65,O65,C65,R65,0,0))</f>
        <v>6.8829907196345523</v>
      </c>
      <c r="J65" s="10">
        <f ca="1">_xll.EURO(E65,F65,O65,O65,C65,R65,0,1)</f>
        <v>-0.41485563520890023</v>
      </c>
      <c r="K65" s="14">
        <f ca="1">_xll.EURO($E65,$F65,$O65,$O65,$C65,$R65,1,2)</f>
        <v>2.1549017560400691E-2</v>
      </c>
      <c r="L65" s="10">
        <f ca="1">_xll.EURO($E65,$F65,$O65,$O65,$C65,$R65,1,3)/100</f>
        <v>0.25053908342201903</v>
      </c>
      <c r="M65" s="10">
        <f ca="1">_xll.EURO($E65,$F65,$O65,$O65,$C65,$R65,1,5)/365.25</f>
        <v>-1.394481076727042E-3</v>
      </c>
      <c r="N65" s="118">
        <f>VLOOKUP(D65,Lookups!$B$6:$C$304,2)</f>
        <v>38624</v>
      </c>
      <c r="O65" s="24">
        <f>VLOOKUP(D65,Lookups!$B$6:$E$304,4)</f>
        <v>0.04</v>
      </c>
      <c r="P65" s="19">
        <f>VLOOKUP(D65,Lookups!$B$6:$D$304,3)</f>
        <v>21</v>
      </c>
      <c r="Q65" s="143">
        <f t="shared" si="1"/>
        <v>0</v>
      </c>
      <c r="R65" s="28">
        <f t="shared" ca="1" si="2"/>
        <v>1435</v>
      </c>
    </row>
    <row r="66" spans="1:18" x14ac:dyDescent="0.2">
      <c r="A66" s="112"/>
      <c r="B66" s="112"/>
      <c r="C66" s="131">
        <v>0.215</v>
      </c>
      <c r="D66" s="93">
        <v>38657</v>
      </c>
      <c r="E66" s="126">
        <v>37.049995422363281</v>
      </c>
      <c r="F66" s="127">
        <f t="shared" si="3"/>
        <v>40</v>
      </c>
      <c r="G66" s="64">
        <f ca="1">IF(AND(E66&gt;F66,$G$1="no"),"",_xll.EURO(E66,F66,O66,O66,C66,R66,1,0))</f>
        <v>4.4255134165566297</v>
      </c>
      <c r="H66" s="9">
        <f ca="1">_xll.EURO(E66,F66,O66,O66,C66,R66,1,1)</f>
        <v>0.43857914663666053</v>
      </c>
      <c r="I66" s="64">
        <f ca="1">IF(AND(F66&gt;E66,$G$1="no"),"",_xll.EURO(E66,F66,O66,O66,C66,R66,0,0))</f>
        <v>6.9379653743707301</v>
      </c>
      <c r="J66" s="10">
        <f ca="1">_xll.EURO(E66,F66,O66,O66,C66,R66,0,1)</f>
        <v>-0.41309816154800971</v>
      </c>
      <c r="K66" s="14">
        <f ca="1">_xll.EURO($E66,$F66,$O66,$O66,$C66,$R66,1,2)</f>
        <v>2.127556925654028E-2</v>
      </c>
      <c r="L66" s="10">
        <f ca="1">_xll.EURO($E66,$F66,$O66,$O66,$C66,$R66,1,3)/100</f>
        <v>0.25202273016650145</v>
      </c>
      <c r="M66" s="10">
        <f ca="1">_xll.EURO($E66,$F66,$O66,$O66,$C66,$R66,1,5)/365.25</f>
        <v>-1.3633962643674173E-3</v>
      </c>
      <c r="N66" s="118">
        <f>VLOOKUP(D66,Lookups!$B$6:$C$304,2)</f>
        <v>38655</v>
      </c>
      <c r="O66" s="24">
        <f>VLOOKUP(D66,Lookups!$B$6:$E$304,4)</f>
        <v>0.04</v>
      </c>
      <c r="P66" s="19">
        <f>VLOOKUP(D66,Lookups!$B$6:$D$304,3)</f>
        <v>21</v>
      </c>
      <c r="Q66" s="143">
        <f t="shared" si="1"/>
        <v>0</v>
      </c>
      <c r="R66" s="28">
        <f t="shared" ca="1" si="2"/>
        <v>1466</v>
      </c>
    </row>
    <row r="67" spans="1:18" x14ac:dyDescent="0.2">
      <c r="A67" s="112"/>
      <c r="B67" s="112"/>
      <c r="C67" s="131">
        <v>0.2175</v>
      </c>
      <c r="D67" s="93">
        <v>38687</v>
      </c>
      <c r="E67" s="126">
        <v>37.049995422363281</v>
      </c>
      <c r="F67" s="127">
        <f t="shared" si="3"/>
        <v>40</v>
      </c>
      <c r="G67" s="64">
        <f ca="1">IF(AND(E67&gt;F67,$G$1="no"),"",_xll.EURO(E67,F67,O67,O67,C67,R67,1,0))</f>
        <v>4.5293955063949749</v>
      </c>
      <c r="H67" s="9">
        <f ca="1">_xll.EURO(E67,F67,O67,O67,C67,R67,1,1)</f>
        <v>0.44002965150168805</v>
      </c>
      <c r="I67" s="64">
        <f ca="1">IF(AND(F67&gt;E67,$G$1="no"),"",_xll.EURO(E67,F67,O67,O67,C67,R67,0,0))</f>
        <v>7.0336065467787314</v>
      </c>
      <c r="J67" s="10">
        <f ca="1">_xll.EURO(E67,F67,O67,O67,C67,R67,0,1)</f>
        <v>-0.40885412968549528</v>
      </c>
      <c r="K67" s="14">
        <f ca="1">_xll.EURO($E67,$F67,$O67,$O67,$C67,$R67,1,2)</f>
        <v>2.0743394429848339E-2</v>
      </c>
      <c r="L67" s="10">
        <f ca="1">_xll.EURO($E67,$F67,$O67,$O67,$C67,$R67,1,3)/100</f>
        <v>0.25366279470593783</v>
      </c>
      <c r="M67" s="10">
        <f ca="1">_xll.EURO($E67,$F67,$O67,$O67,$C67,$R67,1,5)/365.25</f>
        <v>-1.3479401595792092E-3</v>
      </c>
      <c r="N67" s="118">
        <f>VLOOKUP(D67,Lookups!$B$6:$C$304,2)</f>
        <v>38685</v>
      </c>
      <c r="O67" s="24">
        <f>VLOOKUP(D67,Lookups!$B$6:$E$304,4)</f>
        <v>0.04</v>
      </c>
      <c r="P67" s="19">
        <f>VLOOKUP(D67,Lookups!$B$6:$D$304,3)</f>
        <v>21</v>
      </c>
      <c r="Q67" s="143">
        <f t="shared" si="1"/>
        <v>0</v>
      </c>
      <c r="R67" s="28">
        <f t="shared" ca="1" si="2"/>
        <v>1496</v>
      </c>
    </row>
    <row r="68" spans="1:18" x14ac:dyDescent="0.2">
      <c r="A68" s="24"/>
      <c r="B68" s="25"/>
      <c r="C68" s="131">
        <v>0.27300000000000002</v>
      </c>
      <c r="D68" s="93">
        <v>38718</v>
      </c>
      <c r="E68" s="128">
        <f>E56*1.015</f>
        <v>41.48304891586303</v>
      </c>
      <c r="F68" s="127">
        <f t="shared" si="3"/>
        <v>40</v>
      </c>
      <c r="G68" s="64">
        <f ca="1">IF(AND(E68&gt;F68,$G$1="no"),"",_xll.EURO(E68,F68,O68,O68,C68,R68,1,0))</f>
        <v>8.1345904961174558</v>
      </c>
      <c r="H68" s="9">
        <f ca="1">_xll.EURO(E68,F68,O68,O68,C68,R68,1,1)</f>
        <v>0.53137448778663687</v>
      </c>
      <c r="I68" s="64">
        <f ca="1">IF(AND(F68&gt;E68,$G$1="no"),"",_xll.EURO(E68,F68,O68,O68,C68,R68,0,0))</f>
        <v>6.8929662783421186</v>
      </c>
      <c r="J68" s="10">
        <f ca="1">_xll.EURO(E68,F68,O68,O68,C68,R68,0,1)</f>
        <v>-0.30583607519253747</v>
      </c>
      <c r="K68" s="14">
        <f ca="1">_xll.EURO($E68,$F68,$O68,$O68,$C68,$R68,1,2)</f>
        <v>1.359387220045552E-2</v>
      </c>
      <c r="L68" s="10">
        <f ca="1">_xll.EURO($E68,$F68,$O68,$O68,$C68,$R68,1,3)/100</f>
        <v>0.26699060496412136</v>
      </c>
      <c r="M68" s="10">
        <f ca="1">_xll.EURO($E68,$F68,$O68,$O68,$C68,$R68,1,5)/365.25</f>
        <v>-1.4401246830160485E-3</v>
      </c>
      <c r="N68" s="118">
        <f>VLOOKUP(D68,Lookups!$B$6:$C$304,2)</f>
        <v>38716</v>
      </c>
      <c r="O68" s="24">
        <f>VLOOKUP(D68,Lookups!$B$6:$E$304,4)</f>
        <v>4.2500000000000003E-2</v>
      </c>
      <c r="P68" s="19">
        <f>VLOOKUP(D68,Lookups!$B$6:$D$304,3)</f>
        <v>21</v>
      </c>
      <c r="Q68" s="143">
        <f t="shared" si="1"/>
        <v>0</v>
      </c>
      <c r="R68" s="28">
        <f t="shared" ca="1" si="2"/>
        <v>1527</v>
      </c>
    </row>
    <row r="69" spans="1:18" x14ac:dyDescent="0.2">
      <c r="A69" s="24"/>
      <c r="B69" s="25"/>
      <c r="C69" s="131">
        <v>0.27300000000000002</v>
      </c>
      <c r="D69" s="93">
        <v>38749</v>
      </c>
      <c r="E69" s="128">
        <v>72</v>
      </c>
      <c r="F69" s="127">
        <f t="shared" si="3"/>
        <v>40</v>
      </c>
      <c r="G69" s="64">
        <f ca="1">IF(AND(E69&gt;F69,$G$1="no"),"",_xll.EURO(E69,F69,O69,O69,C69,R69,1,0))</f>
        <v>28.583721220037781</v>
      </c>
      <c r="H69" s="9">
        <f ca="1">_xll.EURO(E69,F69,O69,O69,C69,R69,1,1)</f>
        <v>0.75687830004603762</v>
      </c>
      <c r="I69" s="64">
        <f ca="1">IF(AND(F69&gt;E69,$G$1="no"),"",_xll.EURO(E69,F69,O69,O69,C69,R69,0,0))</f>
        <v>1.8894464872376391</v>
      </c>
      <c r="J69" s="10">
        <f ca="1">_xll.EURO(E69,F69,O69,O69,C69,R69,0,1)</f>
        <v>-7.731778535396687E-2</v>
      </c>
      <c r="K69" s="14">
        <f ca="1">_xll.EURO($E69,$F69,$O69,$O69,$C69,$R69,1,2)</f>
        <v>3.4104463810321361E-3</v>
      </c>
      <c r="L69" s="10">
        <f ca="1">_xll.EURO($E69,$F69,$O69,$O69,$C69,$R69,1,3)/100</f>
        <v>0.20588091730428806</v>
      </c>
      <c r="M69" s="10">
        <f ca="1">_xll.EURO($E69,$F69,$O69,$O69,$C69,$R69,1,5)/365.25</f>
        <v>1.5221929019991955E-3</v>
      </c>
      <c r="N69" s="118">
        <f>VLOOKUP(D69,Lookups!$B$6:$C$304,2)</f>
        <v>38747</v>
      </c>
      <c r="O69" s="24">
        <f>VLOOKUP(D69,Lookups!$B$6:$E$304,4)</f>
        <v>4.2500000000000003E-2</v>
      </c>
      <c r="P69" s="19">
        <f>VLOOKUP(D69,Lookups!$B$6:$D$304,3)</f>
        <v>20</v>
      </c>
      <c r="Q69" s="143">
        <f t="shared" si="1"/>
        <v>0</v>
      </c>
      <c r="R69" s="28">
        <f t="shared" ca="1" si="2"/>
        <v>1558</v>
      </c>
    </row>
    <row r="70" spans="1:18" x14ac:dyDescent="0.2">
      <c r="A70" s="24"/>
      <c r="B70" s="25"/>
      <c r="C70" s="131">
        <v>0.27300000000000002</v>
      </c>
      <c r="D70" s="93">
        <v>38777</v>
      </c>
      <c r="E70" s="128">
        <f t="shared" ref="E70:E96" si="4">E58*1.015</f>
        <v>39.280493030548094</v>
      </c>
      <c r="F70" s="127">
        <f t="shared" si="3"/>
        <v>40</v>
      </c>
      <c r="G70" s="64">
        <f ca="1">IF(AND(E70&gt;F70,$G$1="no"),"",_xll.EURO(E70,F70,O70,O70,C70,R70,1,0))</f>
        <v>7.0851651013169086</v>
      </c>
      <c r="H70" s="9">
        <f ca="1">_xll.EURO(E70,F70,O70,O70,C70,R70,1,1)</f>
        <v>0.4986275530671257</v>
      </c>
      <c r="I70" s="64">
        <f ca="1">IF(AND(F70&gt;E70,$G$1="no"),"",_xll.EURO(E70,F70,O70,O70,C70,R70,0,0))</f>
        <v>7.6834226714446867</v>
      </c>
      <c r="J70" s="10">
        <f ca="1">_xll.EURO(E70,F70,O70,O70,C70,R70,0,1)</f>
        <v>-0.33285510871099444</v>
      </c>
      <c r="K70" s="14">
        <f ca="1">_xll.EURO($E70,$F70,$O70,$O70,$C70,$R70,1,2)</f>
        <v>1.4378687631767336E-2</v>
      </c>
      <c r="L70" s="10">
        <f ca="1">_xll.EURO($E70,$F70,$O70,$O70,$C70,$R70,1,3)/100</f>
        <v>0.26299574061664366</v>
      </c>
      <c r="M70" s="10">
        <f ca="1">_xll.EURO($E70,$F70,$O70,$O70,$C70,$R70,1,5)/365.25</f>
        <v>-1.4390676254286284E-3</v>
      </c>
      <c r="N70" s="118">
        <f>VLOOKUP(D70,Lookups!$B$6:$C$304,2)</f>
        <v>38775</v>
      </c>
      <c r="O70" s="24">
        <f>VLOOKUP(D70,Lookups!$B$6:$E$304,4)</f>
        <v>4.2500000000000003E-2</v>
      </c>
      <c r="P70" s="19">
        <f>VLOOKUP(D70,Lookups!$B$6:$D$304,3)</f>
        <v>23</v>
      </c>
      <c r="Q70" s="143">
        <f t="shared" si="1"/>
        <v>0</v>
      </c>
      <c r="R70" s="28">
        <f t="shared" ca="1" si="2"/>
        <v>1586</v>
      </c>
    </row>
    <row r="71" spans="1:18" x14ac:dyDescent="0.2">
      <c r="A71" s="24"/>
      <c r="B71" s="25"/>
      <c r="C71" s="131">
        <v>0.27300000000000002</v>
      </c>
      <c r="D71" s="93">
        <v>38808</v>
      </c>
      <c r="E71" s="128">
        <f t="shared" si="4"/>
        <v>38.569987609863283</v>
      </c>
      <c r="F71" s="127">
        <f t="shared" si="3"/>
        <v>40</v>
      </c>
      <c r="G71" s="64">
        <f ca="1">IF(AND(E71&gt;F71,$G$1="no"),"",_xll.EURO(E71,F71,O71,O71,C71,R71,1,0))</f>
        <v>6.7791137200063165</v>
      </c>
      <c r="H71" s="9">
        <f ca="1">_xll.EURO(E71,F71,O71,O71,C71,R71,1,1)</f>
        <v>0.48761052187407949</v>
      </c>
      <c r="I71" s="64">
        <f ca="1">IF(AND(F71&gt;E71,$G$1="no"),"",_xll.EURO(E71,F71,O71,O71,C71,R71,0,0))</f>
        <v>7.9638629808188703</v>
      </c>
      <c r="J71" s="10">
        <f ca="1">_xll.EURO(E71,F71,O71,O71,C71,R71,0,1)</f>
        <v>-0.34087828632379014</v>
      </c>
      <c r="K71" s="14">
        <f ca="1">_xll.EURO($E71,$F71,$O71,$O71,$C71,$R71,1,2)</f>
        <v>1.4549426522187877E-2</v>
      </c>
      <c r="L71" s="10">
        <f ca="1">_xll.EURO($E71,$F71,$O71,$O71,$C71,$R71,1,3)/100</f>
        <v>0.26159372170174672</v>
      </c>
      <c r="M71" s="10">
        <f ca="1">_xll.EURO($E71,$F71,$O71,$O71,$C71,$R71,1,5)/365.25</f>
        <v>-1.4194501117290328E-3</v>
      </c>
      <c r="N71" s="118">
        <f>VLOOKUP(D71,Lookups!$B$6:$C$304,2)</f>
        <v>38806</v>
      </c>
      <c r="O71" s="24">
        <f>VLOOKUP(D71,Lookups!$B$6:$E$304,4)</f>
        <v>4.2500000000000003E-2</v>
      </c>
      <c r="P71" s="19">
        <f>VLOOKUP(D71,Lookups!$B$6:$D$304,3)</f>
        <v>20</v>
      </c>
      <c r="Q71" s="143">
        <f t="shared" si="1"/>
        <v>0</v>
      </c>
      <c r="R71" s="28">
        <f t="shared" ca="1" si="2"/>
        <v>1617</v>
      </c>
    </row>
    <row r="72" spans="1:18" x14ac:dyDescent="0.2">
      <c r="A72" s="24"/>
      <c r="B72" s="25"/>
      <c r="C72" s="131">
        <v>0.27300000000000002</v>
      </c>
      <c r="D72" s="93">
        <v>38838</v>
      </c>
      <c r="E72" s="128">
        <f t="shared" si="4"/>
        <v>41.107511615753168</v>
      </c>
      <c r="F72" s="127">
        <f t="shared" si="3"/>
        <v>40</v>
      </c>
      <c r="G72" s="64">
        <f ca="1">IF(AND(E72&gt;F72,$G$1="no"),"",_xll.EURO(E72,F72,O72,O72,C72,R72,1,0))</f>
        <v>8.1016404527939407</v>
      </c>
      <c r="H72" s="9">
        <f ca="1">_xll.EURO(E72,F72,O72,O72,C72,R72,1,1)</f>
        <v>0.52172243582741706</v>
      </c>
      <c r="I72" s="64">
        <f ca="1">IF(AND(F72&gt;E72,$G$1="no"),"",_xll.EURO(E72,F72,O72,O72,C72,R72,0,0))</f>
        <v>7.1872768752026861</v>
      </c>
      <c r="J72" s="10">
        <f ca="1">_xll.EURO(E72,F72,O72,O72,C72,R72,0,1)</f>
        <v>-0.30387935884941464</v>
      </c>
      <c r="K72" s="14">
        <f ca="1">_xll.EURO($E72,$F72,$O72,$O72,$C72,$R72,1,2)</f>
        <v>1.3058355474225633E-2</v>
      </c>
      <c r="L72" s="10">
        <f ca="1">_xll.EURO($E72,$F72,$O72,$O72,$C72,$R72,1,3)/100</f>
        <v>0.27164197835552029</v>
      </c>
      <c r="M72" s="10">
        <f ca="1">_xll.EURO($E72,$F72,$O72,$O72,$C72,$R72,1,5)/365.25</f>
        <v>-1.3086172853112078E-3</v>
      </c>
      <c r="N72" s="118">
        <f>VLOOKUP(D72,Lookups!$B$6:$C$304,2)</f>
        <v>38836</v>
      </c>
      <c r="O72" s="24">
        <f>VLOOKUP(D72,Lookups!$B$6:$E$304,4)</f>
        <v>4.2500000000000003E-2</v>
      </c>
      <c r="P72" s="19">
        <f>VLOOKUP(D72,Lookups!$B$6:$D$304,3)</f>
        <v>22</v>
      </c>
      <c r="Q72" s="143">
        <f t="shared" si="1"/>
        <v>0</v>
      </c>
      <c r="R72" s="28">
        <f t="shared" ca="1" si="2"/>
        <v>1647</v>
      </c>
    </row>
    <row r="73" spans="1:18" x14ac:dyDescent="0.2">
      <c r="A73" s="24"/>
      <c r="B73" s="25"/>
      <c r="C73" s="131">
        <v>0.27300000000000002</v>
      </c>
      <c r="D73" s="93">
        <v>38869</v>
      </c>
      <c r="E73" s="128">
        <f t="shared" si="4"/>
        <v>47.451246128082268</v>
      </c>
      <c r="F73" s="127">
        <f t="shared" si="3"/>
        <v>40</v>
      </c>
      <c r="G73" s="64">
        <f ca="1">IF(AND(E73&gt;F73,$G$1="no"),"",_xll.EURO(E73,F73,O73,O73,C73,R73,1,0))</f>
        <v>11.682708216377993</v>
      </c>
      <c r="H73" s="9">
        <f ca="1">_xll.EURO(E73,F73,O73,O73,C73,R73,1,1)</f>
        <v>0.59275365853009521</v>
      </c>
      <c r="I73" s="64">
        <f ca="1">IF(AND(F73&gt;E73,$G$1="no"),"",_xll.EURO(E73,F73,O73,O73,C73,R73,0,0))</f>
        <v>5.5530962019212939</v>
      </c>
      <c r="J73" s="10">
        <f ca="1">_xll.EURO(E73,F73,O73,O73,C73,R73,0,1)</f>
        <v>-0.22987545733757331</v>
      </c>
      <c r="K73" s="14">
        <f ca="1">_xll.EURO($E73,$F73,$O73,$O73,$C73,$R73,1,2)</f>
        <v>9.9635771534292514E-3</v>
      </c>
      <c r="L73" s="10">
        <f ca="1">_xll.EURO($E73,$F73,$O73,$O73,$C73,$R73,1,3)/100</f>
        <v>0.28136813445302628</v>
      </c>
      <c r="M73" s="10">
        <f ca="1">_xll.EURO($E73,$F73,$O73,$O73,$C73,$R73,1,5)/365.25</f>
        <v>-9.2945664787276374E-4</v>
      </c>
      <c r="N73" s="118">
        <f>VLOOKUP(D73,Lookups!$B$6:$C$304,2)</f>
        <v>38867</v>
      </c>
      <c r="O73" s="24">
        <f>VLOOKUP(D73,Lookups!$B$6:$E$304,4)</f>
        <v>4.2500000000000003E-2</v>
      </c>
      <c r="P73" s="19">
        <f>VLOOKUP(D73,Lookups!$B$6:$D$304,3)</f>
        <v>22</v>
      </c>
      <c r="Q73" s="143">
        <f t="shared" si="1"/>
        <v>0</v>
      </c>
      <c r="R73" s="28">
        <f t="shared" ca="1" si="2"/>
        <v>1678</v>
      </c>
    </row>
    <row r="74" spans="1:18" x14ac:dyDescent="0.2">
      <c r="A74" s="24"/>
      <c r="B74" s="25"/>
      <c r="C74" s="131">
        <v>0.27300000000000002</v>
      </c>
      <c r="D74" s="93">
        <v>38899</v>
      </c>
      <c r="E74" s="128">
        <f t="shared" si="4"/>
        <v>56.078742256164546</v>
      </c>
      <c r="F74" s="127">
        <f t="shared" si="3"/>
        <v>40</v>
      </c>
      <c r="G74" s="64">
        <f ca="1">IF(AND(E74&gt;F74,$G$1="no"),"",_xll.EURO(E74,F74,O74,O74,C74,R74,1,0))</f>
        <v>17.131556361751095</v>
      </c>
      <c r="H74" s="9">
        <f ca="1">_xll.EURO(E74,F74,O74,O74,C74,R74,1,1)</f>
        <v>0.6616861688855904</v>
      </c>
      <c r="I74" s="64">
        <f ca="1">IF(AND(F74&gt;E74,$G$1="no"),"",_xll.EURO(E74,F74,O74,O74,C74,R74,0,0))</f>
        <v>3.9508060678528896</v>
      </c>
      <c r="J74" s="10">
        <f ca="1">_xll.EURO(E74,F74,O74,O74,C74,R74,0,1)</f>
        <v>-0.15807635257934213</v>
      </c>
      <c r="K74" s="14">
        <f ca="1">_xll.EURO($E74,$F74,$O74,$O74,$C74,$R74,1,2)</f>
        <v>6.780628573630109E-3</v>
      </c>
      <c r="L74" s="10">
        <f ca="1">_xll.EURO($E74,$F74,$O74,$O74,$C74,$R74,1,3)/100</f>
        <v>0.27222422713697714</v>
      </c>
      <c r="M74" s="10">
        <f ca="1">_xll.EURO($E74,$F74,$O74,$O74,$C74,$R74,1,5)/365.25</f>
        <v>-1.8215755550447032E-4</v>
      </c>
      <c r="N74" s="118">
        <f>VLOOKUP(D74,Lookups!$B$6:$C$304,2)</f>
        <v>38897</v>
      </c>
      <c r="O74" s="24">
        <f>VLOOKUP(D74,Lookups!$B$6:$E$304,4)</f>
        <v>4.2500000000000003E-2</v>
      </c>
      <c r="P74" s="19">
        <f>VLOOKUP(D74,Lookups!$B$6:$D$304,3)</f>
        <v>20</v>
      </c>
      <c r="Q74" s="143">
        <f t="shared" si="1"/>
        <v>0</v>
      </c>
      <c r="R74" s="28">
        <f t="shared" ca="1" si="2"/>
        <v>1708</v>
      </c>
    </row>
    <row r="75" spans="1:18" x14ac:dyDescent="0.2">
      <c r="A75" s="24"/>
      <c r="B75" s="25"/>
      <c r="C75" s="131">
        <v>0.27300000000000002</v>
      </c>
      <c r="D75" s="93">
        <v>38930</v>
      </c>
      <c r="E75" s="128">
        <f t="shared" si="4"/>
        <v>56.078749999999992</v>
      </c>
      <c r="F75" s="127">
        <f t="shared" si="3"/>
        <v>40</v>
      </c>
      <c r="G75" s="64">
        <f ca="1">IF(AND(E75&gt;F75,$G$1="no"),"",_xll.EURO(E75,F75,O75,O75,C75,R75,1,0))</f>
        <v>17.13684636053781</v>
      </c>
      <c r="H75" s="9">
        <f ca="1">_xll.EURO(E75,F75,O75,O75,C75,R75,1,1)</f>
        <v>0.65875346470927565</v>
      </c>
      <c r="I75" s="64">
        <f ca="1">IF(AND(F75&gt;E75,$G$1="no"),"",_xll.EURO(E75,F75,O75,O75,C75,R75,0,0))</f>
        <v>4.0035486221006717</v>
      </c>
      <c r="J75" s="10">
        <f ca="1">_xll.EURO(E75,F75,O75,O75,C75,R75,0,1)</f>
        <v>-0.15805740295376702</v>
      </c>
      <c r="K75" s="14">
        <f ca="1">_xll.EURO($E75,$F75,$O75,$O75,$C75,$R75,1,2)</f>
        <v>6.7099917172772821E-3</v>
      </c>
      <c r="L75" s="10">
        <f ca="1">_xll.EURO($E75,$F75,$O75,$O75,$C75,$R75,1,3)/100</f>
        <v>0.27427778763988953</v>
      </c>
      <c r="M75" s="10">
        <f ca="1">_xll.EURO($E75,$F75,$O75,$O75,$C75,$R75,1,5)/365.25</f>
        <v>-1.5887880055325711E-4</v>
      </c>
      <c r="N75" s="118">
        <f>VLOOKUP(D75,Lookups!$B$6:$C$304,2)</f>
        <v>38928</v>
      </c>
      <c r="O75" s="24">
        <f>VLOOKUP(D75,Lookups!$B$6:$E$304,4)</f>
        <v>4.2500000000000003E-2</v>
      </c>
      <c r="P75" s="19">
        <f>VLOOKUP(D75,Lookups!$B$6:$D$304,3)</f>
        <v>23</v>
      </c>
      <c r="Q75" s="143">
        <f t="shared" si="1"/>
        <v>0</v>
      </c>
      <c r="R75" s="28">
        <f t="shared" ca="1" si="2"/>
        <v>1739</v>
      </c>
    </row>
    <row r="76" spans="1:18" x14ac:dyDescent="0.2">
      <c r="A76" s="24"/>
      <c r="B76" s="25"/>
      <c r="C76" s="131">
        <v>0.27300000000000002</v>
      </c>
      <c r="D76" s="93">
        <v>38961</v>
      </c>
      <c r="E76" s="128">
        <f t="shared" si="4"/>
        <v>41.107503871917721</v>
      </c>
      <c r="F76" s="127">
        <f t="shared" si="3"/>
        <v>40</v>
      </c>
      <c r="G76" s="64">
        <f ca="1">IF(AND(E76&gt;F76,$G$1="no"),"",_xll.EURO(E76,F76,O76,O76,C76,R76,1,0))</f>
        <v>8.254165376211974</v>
      </c>
      <c r="H76" s="9">
        <f ca="1">_xll.EURO(E76,F76,O76,O76,C76,R76,1,1)</f>
        <v>0.51705368468174784</v>
      </c>
      <c r="I76" s="64">
        <f ca="1">IF(AND(F76&gt;E76,$G$1="no"),"",_xll.EURO(E76,F76,O76,O76,C76,R76,0,0))</f>
        <v>7.3528013753513353</v>
      </c>
      <c r="J76" s="10">
        <f ca="1">_xll.EURO(E76,F76,O76,O76,C76,R76,0,1)</f>
        <v>-0.29681615696481584</v>
      </c>
      <c r="K76" s="14">
        <f ca="1">_xll.EURO($E76,$F76,$O76,$O76,$C76,$R76,1,2)</f>
        <v>1.2379528619658549E-2</v>
      </c>
      <c r="L76" s="10">
        <f ca="1">_xll.EURO($E76,$F76,$O76,$O76,$C76,$R76,1,3)/100</f>
        <v>0.27675279124004326</v>
      </c>
      <c r="M76" s="10">
        <f ca="1">_xll.EURO($E76,$F76,$O76,$O76,$C76,$R76,1,5)/365.25</f>
        <v>-1.1738363904148408E-3</v>
      </c>
      <c r="N76" s="118">
        <f>VLOOKUP(D76,Lookups!$B$6:$C$304,2)</f>
        <v>38959</v>
      </c>
      <c r="O76" s="24">
        <f>VLOOKUP(D76,Lookups!$B$6:$E$304,4)</f>
        <v>4.2500000000000003E-2</v>
      </c>
      <c r="P76" s="19">
        <f>VLOOKUP(D76,Lookups!$B$6:$D$304,3)</f>
        <v>20</v>
      </c>
      <c r="Q76" s="143">
        <f t="shared" si="1"/>
        <v>0</v>
      </c>
      <c r="R76" s="28">
        <f t="shared" ca="1" si="2"/>
        <v>1770</v>
      </c>
    </row>
    <row r="77" spans="1:18" x14ac:dyDescent="0.2">
      <c r="A77" s="24"/>
      <c r="B77" s="25"/>
      <c r="C77" s="131">
        <v>0.27300000000000002</v>
      </c>
      <c r="D77" s="93">
        <v>38991</v>
      </c>
      <c r="E77" s="128">
        <f t="shared" si="4"/>
        <v>37.656502323150633</v>
      </c>
      <c r="F77" s="127">
        <f>IF($G$8="atm",E77,$G$8)</f>
        <v>40</v>
      </c>
      <c r="G77" s="64">
        <f ca="1">IF(AND(E77&gt;F77,$G$1="no"),"",_xll.EURO(E77,F77,O77,O77,C77,R77,1,0))</f>
        <v>6.5845646636082158</v>
      </c>
      <c r="H77" s="9">
        <f ca="1">_xll.EURO(E77,F77,O77,O77,C77,R77,1,1)</f>
        <v>0.47087778283317688</v>
      </c>
      <c r="I77" s="64">
        <f ca="1">IF(AND(F77&gt;E77,$G$1="no"),"",_xll.EURO(E77,F77,O77,O77,C77,R77,0,0))</f>
        <v>8.485220420527952</v>
      </c>
      <c r="J77" s="10">
        <f ca="1">_xll.EURO(E77,F77,O77,O77,C77,R77,0,1)</f>
        <v>-0.34015598762697036</v>
      </c>
      <c r="K77" s="14">
        <f ca="1">_xll.EURO($E77,$F77,$O77,$O77,$C77,$R77,1,2)</f>
        <v>1.3887412277938004E-2</v>
      </c>
      <c r="L77" s="10">
        <f ca="1">_xll.EURO($E77,$F77,$O77,$O77,$C77,$R77,1,3)/100</f>
        <v>0.26493919568006097</v>
      </c>
      <c r="M77" s="10">
        <f ca="1">_xll.EURO($E77,$F77,$O77,$O77,$C77,$R77,1,5)/365.25</f>
        <v>-1.2429511231518951E-3</v>
      </c>
      <c r="N77" s="118">
        <f>VLOOKUP(D77,Lookups!$B$6:$C$304,2)</f>
        <v>38989</v>
      </c>
      <c r="O77" s="24">
        <f>VLOOKUP(D77,Lookups!$B$6:$E$304,4)</f>
        <v>4.2500000000000003E-2</v>
      </c>
      <c r="P77" s="19">
        <f>VLOOKUP(D77,Lookups!$B$6:$D$304,3)</f>
        <v>22</v>
      </c>
      <c r="Q77" s="143">
        <f t="shared" ref="Q77:Q140" si="5">IF(D77&lt;$F$6,0,IF(D77&gt;$F$7,0,1))</f>
        <v>0</v>
      </c>
      <c r="R77" s="28">
        <f t="shared" ref="R77:R140" ca="1" si="6">N77-$D$4</f>
        <v>1800</v>
      </c>
    </row>
    <row r="78" spans="1:18" x14ac:dyDescent="0.2">
      <c r="A78" s="24"/>
      <c r="B78" s="25"/>
      <c r="C78" s="131">
        <v>0.27300000000000002</v>
      </c>
      <c r="D78" s="93">
        <v>39022</v>
      </c>
      <c r="E78" s="128">
        <f t="shared" si="4"/>
        <v>37.60574535369873</v>
      </c>
      <c r="F78" s="127">
        <f>IF($G$8="atm",E78,$G$8)</f>
        <v>40</v>
      </c>
      <c r="G78" s="64">
        <f ca="1">IF(AND(E78&gt;F78,$G$1="no"),"",_xll.EURO(E78,F78,O78,O78,C78,R78,1,0))</f>
        <v>6.5987761991377969</v>
      </c>
      <c r="H78" s="9">
        <f ca="1">_xll.EURO(E78,F78,O78,O78,C78,R78,1,1)</f>
        <v>0.4695733737594619</v>
      </c>
      <c r="I78" s="64">
        <f ca="1">IF(AND(F78&gt;E78,$G$1="no"),"",_xll.EURO(E78,F78,O78,O78,C78,R78,0,0))</f>
        <v>8.5336058103786545</v>
      </c>
      <c r="J78" s="10">
        <f ca="1">_xll.EURO(E78,F78,O78,O78,C78,R78,0,1)</f>
        <v>-0.33854017181926244</v>
      </c>
      <c r="K78" s="14">
        <f ca="1">_xll.EURO($E78,$F78,$O78,$O78,$C78,$R78,1,2)</f>
        <v>1.3734817750275449E-2</v>
      </c>
      <c r="L78" s="10">
        <f ca="1">_xll.EURO($E78,$F78,$O78,$O78,$C78,$R78,1,3)/100</f>
        <v>0.26582270289530213</v>
      </c>
      <c r="M78" s="10">
        <f ca="1">_xll.EURO($E78,$F78,$O78,$O78,$C78,$R78,1,5)/365.25</f>
        <v>-1.2138682603281068E-3</v>
      </c>
      <c r="N78" s="118">
        <f>VLOOKUP(D78,Lookups!$B$6:$C$304,2)</f>
        <v>39020</v>
      </c>
      <c r="O78" s="24">
        <f>VLOOKUP(D78,Lookups!$B$6:$E$304,4)</f>
        <v>4.2500000000000003E-2</v>
      </c>
      <c r="P78" s="19">
        <f>VLOOKUP(D78,Lookups!$B$6:$D$304,3)</f>
        <v>21</v>
      </c>
      <c r="Q78" s="143">
        <f t="shared" si="5"/>
        <v>0</v>
      </c>
      <c r="R78" s="28">
        <f t="shared" ca="1" si="6"/>
        <v>1831</v>
      </c>
    </row>
    <row r="79" spans="1:18" x14ac:dyDescent="0.2">
      <c r="A79" s="24"/>
      <c r="B79" s="25"/>
      <c r="C79" s="131">
        <v>0.27300000000000002</v>
      </c>
      <c r="D79" s="93">
        <v>39052</v>
      </c>
      <c r="E79" s="128">
        <f t="shared" si="4"/>
        <v>37.60574535369873</v>
      </c>
      <c r="F79" s="127">
        <f>IF($G$8="atm",E79,$G$8)</f>
        <v>40</v>
      </c>
      <c r="G79" s="64">
        <f ca="1">IF(AND(E79&gt;F79,$G$1="no"),"",_xll.EURO(E79,F79,O79,O79,C79,R79,1,0))</f>
        <v>6.6347643852145275</v>
      </c>
      <c r="H79" s="9">
        <f ca="1">_xll.EURO(E79,F79,O79,O79,C79,R79,1,1)</f>
        <v>0.46897830586828237</v>
      </c>
      <c r="I79" s="64">
        <f ca="1">IF(AND(F79&gt;E79,$G$1="no"),"",_xll.EURO(E79,F79,O79,O79,C79,R79,0,0))</f>
        <v>8.5628517457535143</v>
      </c>
      <c r="J79" s="10">
        <f ca="1">_xll.EURO(E79,F79,O79,O79,C79,R79,0,1)</f>
        <v>-0.33631922734004627</v>
      </c>
      <c r="K79" s="14">
        <f ca="1">_xll.EURO($E79,$F79,$O79,$O79,$C79,$R79,1,2)</f>
        <v>1.3566919476424417E-2</v>
      </c>
      <c r="L79" s="10">
        <f ca="1">_xll.EURO($E79,$F79,$O79,$O79,$C79,$R79,1,3)/100</f>
        <v>0.26687533942298602</v>
      </c>
      <c r="M79" s="10">
        <f ca="1">_xll.EURO($E79,$F79,$O79,$O79,$C79,$R79,1,5)/365.25</f>
        <v>-1.185455950795736E-3</v>
      </c>
      <c r="N79" s="118">
        <f>VLOOKUP(D79,Lookups!$B$6:$C$304,2)</f>
        <v>39050</v>
      </c>
      <c r="O79" s="24">
        <f>VLOOKUP(D79,Lookups!$B$6:$E$304,4)</f>
        <v>4.2500000000000003E-2</v>
      </c>
      <c r="P79" s="19">
        <f>VLOOKUP(D79,Lookups!$B$6:$D$304,3)</f>
        <v>20</v>
      </c>
      <c r="Q79" s="143">
        <f t="shared" si="5"/>
        <v>0</v>
      </c>
      <c r="R79" s="28">
        <f t="shared" ca="1" si="6"/>
        <v>1861</v>
      </c>
    </row>
    <row r="80" spans="1:18" x14ac:dyDescent="0.2">
      <c r="A80" s="24"/>
      <c r="B80" s="25"/>
      <c r="C80" s="131">
        <v>0.27300000000000002</v>
      </c>
      <c r="D80" s="93">
        <v>39083</v>
      </c>
      <c r="E80" s="128">
        <v>41.5</v>
      </c>
      <c r="F80" s="127">
        <v>41.5</v>
      </c>
      <c r="G80" s="64">
        <f ca="1">IF(AND(E80&gt;F80,$G$1="no"),"",_xll.EURO(E80,F80,O80,O80,C80,R80,1,0))</f>
        <v>8.1233403801602879</v>
      </c>
      <c r="H80" s="9">
        <f ca="1">_xll.EURO(E80,F80,O80,O80,C80,R80,1,1)</f>
        <v>0.49907055201569522</v>
      </c>
      <c r="I80" s="64">
        <f ca="1">IF(AND(F80&gt;E80,$G$1="no"),"",_xll.EURO(E80,F80,O80,O80,C80,R80,0,0))</f>
        <v>8.1233403801602897</v>
      </c>
      <c r="J80" s="10">
        <f ca="1">_xll.EURO(E80,F80,O80,O80,C80,R80,0,1)</f>
        <v>-0.30332741032508592</v>
      </c>
      <c r="K80" s="14">
        <f ca="1">_xll.EURO($E80,$F80,$O80,$O80,$C80,$R80,1,2)</f>
        <v>1.1829479941362976E-2</v>
      </c>
      <c r="L80" s="10">
        <f ca="1">_xll.EURO($E80,$F80,$O80,$O80,$C80,$R80,1,3)/100</f>
        <v>0.28810805469771833</v>
      </c>
      <c r="M80" s="10">
        <f ca="1">_xll.EURO($E80,$F80,$O80,$O80,$C80,$R80,1,5)/365.25</f>
        <v>-1.1333598498026556E-3</v>
      </c>
      <c r="N80" s="118">
        <f>VLOOKUP(D80,Lookups!$B$6:$C$304,2)</f>
        <v>39081</v>
      </c>
      <c r="O80" s="24">
        <f>VLOOKUP(D80,Lookups!$B$6:$E$304,4)</f>
        <v>4.2500000000000003E-2</v>
      </c>
      <c r="P80" s="19">
        <f>VLOOKUP(D80,Lookups!$B$6:$D$304,3)</f>
        <v>22</v>
      </c>
      <c r="Q80" s="143">
        <f t="shared" si="5"/>
        <v>0</v>
      </c>
      <c r="R80" s="28">
        <f t="shared" ca="1" si="6"/>
        <v>1892</v>
      </c>
    </row>
    <row r="81" spans="1:18" x14ac:dyDescent="0.2">
      <c r="A81" s="24"/>
      <c r="B81" s="25"/>
      <c r="C81" s="131">
        <v>0.27300000000000002</v>
      </c>
      <c r="D81" s="93">
        <v>39114</v>
      </c>
      <c r="E81" s="128">
        <f t="shared" si="4"/>
        <v>73.08</v>
      </c>
      <c r="F81" s="127">
        <f t="shared" ref="F81:F112" si="7">IF($G$8="atm",E81,$G$8)</f>
        <v>40</v>
      </c>
      <c r="G81" s="64">
        <f ca="1">IF(AND(E81&gt;F81,$G$1="no"),"",_xll.EURO(E81,F81,O81,O81,C81,R81,1,0))</f>
        <v>28.798031140071878</v>
      </c>
      <c r="H81" s="9">
        <f ca="1">_xll.EURO(E81,F81,O81,O81,C81,R81,1,1)</f>
        <v>0.71867963497284126</v>
      </c>
      <c r="I81" s="64">
        <f ca="1">IF(AND(F81&gt;E81,$G$1="no"),"",_xll.EURO(E81,F81,O81,O81,C81,R81,0,0))</f>
        <v>2.3502789865175782</v>
      </c>
      <c r="J81" s="10">
        <f ca="1">_xll.EURO(E81,F81,O81,O81,C81,R81,0,1)</f>
        <v>-8.0829196754918592E-2</v>
      </c>
      <c r="K81" s="14">
        <f ca="1">_xll.EURO($E81,$F81,$O81,$O81,$C81,$R81,1,2)</f>
        <v>3.0895980590050008E-3</v>
      </c>
      <c r="L81" s="10">
        <f ca="1">_xll.EURO($E81,$F81,$O81,$O81,$C81,$R81,1,3)/100</f>
        <v>0.23716509278346398</v>
      </c>
      <c r="M81" s="10">
        <f ca="1">_xll.EURO($E81,$F81,$O81,$O81,$C81,$R81,1,5)/365.25</f>
        <v>1.6674351023660584E-3</v>
      </c>
      <c r="N81" s="118">
        <f>VLOOKUP(D81,Lookups!$B$6:$C$304,2)</f>
        <v>39112</v>
      </c>
      <c r="O81" s="24">
        <f>VLOOKUP(D81,Lookups!$B$6:$E$304,4)</f>
        <v>4.2500000000000003E-2</v>
      </c>
      <c r="P81" s="19">
        <f>VLOOKUP(D81,Lookups!$B$6:$D$304,3)</f>
        <v>20</v>
      </c>
      <c r="Q81" s="143">
        <f t="shared" si="5"/>
        <v>0</v>
      </c>
      <c r="R81" s="28">
        <f t="shared" ca="1" si="6"/>
        <v>1923</v>
      </c>
    </row>
    <row r="82" spans="1:18" x14ac:dyDescent="0.2">
      <c r="A82" s="24"/>
      <c r="B82" s="25"/>
      <c r="C82" s="131">
        <v>0.27300000000000002</v>
      </c>
      <c r="D82" s="93">
        <v>39142</v>
      </c>
      <c r="E82" s="128">
        <f t="shared" si="4"/>
        <v>39.869700426006311</v>
      </c>
      <c r="F82" s="127">
        <f t="shared" si="7"/>
        <v>40</v>
      </c>
      <c r="G82" s="64">
        <f ca="1">IF(AND(E82&gt;F82,$G$1="no"),"",_xll.EURO(E82,F82,O82,O82,C82,R82,1,0))</f>
        <v>7.8278922991816451</v>
      </c>
      <c r="H82" s="9">
        <f ca="1">_xll.EURO(E82,F82,O82,O82,C82,R82,1,1)</f>
        <v>0.49554566088281782</v>
      </c>
      <c r="I82" s="64">
        <f ca="1">IF(AND(F82&gt;E82,$G$1="no"),"",_xll.EURO(E82,F82,O82,O82,C82,R82,0,0))</f>
        <v>7.9317291029422758</v>
      </c>
      <c r="J82" s="10">
        <f ca="1">_xll.EURO(E82,F82,O82,O82,C82,R82,0,1)</f>
        <v>-0.30136257586747339</v>
      </c>
      <c r="K82" s="14">
        <f ca="1">_xll.EURO($E82,$F82,$O82,$O82,$C82,$R82,1,2)</f>
        <v>1.2043989131626177E-2</v>
      </c>
      <c r="L82" s="10">
        <f ca="1">_xll.EURO($E82,$F82,$O82,$O82,$C82,$R82,1,3)/100</f>
        <v>0.27918108560563659</v>
      </c>
      <c r="M82" s="10">
        <f ca="1">_xll.EURO($E82,$F82,$O82,$O82,$C82,$R82,1,5)/365.25</f>
        <v>-1.0424228779581869E-3</v>
      </c>
      <c r="N82" s="118">
        <f>VLOOKUP(D82,Lookups!$B$6:$C$304,2)</f>
        <v>39140</v>
      </c>
      <c r="O82" s="24">
        <f>VLOOKUP(D82,Lookups!$B$6:$E$304,4)</f>
        <v>4.2500000000000003E-2</v>
      </c>
      <c r="P82" s="19">
        <f>VLOOKUP(D82,Lookups!$B$6:$D$304,3)</f>
        <v>22</v>
      </c>
      <c r="Q82" s="143">
        <f t="shared" si="5"/>
        <v>0</v>
      </c>
      <c r="R82" s="28">
        <f t="shared" ca="1" si="6"/>
        <v>1951</v>
      </c>
    </row>
    <row r="83" spans="1:18" x14ac:dyDescent="0.2">
      <c r="A83" s="24"/>
      <c r="B83" s="25"/>
      <c r="C83" s="131">
        <v>0.27300000000000002</v>
      </c>
      <c r="D83" s="93">
        <v>39173</v>
      </c>
      <c r="E83" s="128">
        <f t="shared" si="4"/>
        <v>39.148537424011231</v>
      </c>
      <c r="F83" s="127">
        <f t="shared" si="7"/>
        <v>40</v>
      </c>
      <c r="G83" s="64">
        <f ca="1">IF(AND(E83&gt;F83,$G$1="no"),"",_xll.EURO(E83,F83,O83,O83,C83,R83,1,0))</f>
        <v>7.5062660116920963</v>
      </c>
      <c r="H83" s="9">
        <f ca="1">_xll.EURO(E83,F83,O83,O83,C83,R83,1,1)</f>
        <v>0.48583098412549475</v>
      </c>
      <c r="I83" s="64">
        <f ca="1">IF(AND(F83&gt;E83,$G$1="no"),"",_xll.EURO(E83,F83,O83,O83,C83,R83,0,0))</f>
        <v>8.1823603955540047</v>
      </c>
      <c r="J83" s="10">
        <f ca="1">_xll.EURO(E83,F83,O83,O83,C83,R83,0,1)</f>
        <v>-0.30820788843069052</v>
      </c>
      <c r="K83" s="14">
        <f ca="1">_xll.EURO($E83,$F83,$O83,$O83,$C83,$R83,1,2)</f>
        <v>1.2220405025459111E-2</v>
      </c>
      <c r="L83" s="10">
        <f ca="1">_xll.EURO($E83,$F83,$O83,$O83,$C83,$R83,1,3)/100</f>
        <v>0.2774551279674588</v>
      </c>
      <c r="M83" s="10">
        <f ca="1">_xll.EURO($E83,$F83,$O83,$O83,$C83,$R83,1,5)/365.25</f>
        <v>-1.0374096636258522E-3</v>
      </c>
      <c r="N83" s="118">
        <f>VLOOKUP(D83,Lookups!$B$6:$C$304,2)</f>
        <v>39171</v>
      </c>
      <c r="O83" s="24">
        <f>VLOOKUP(D83,Lookups!$B$6:$E$304,4)</f>
        <v>4.2500000000000003E-2</v>
      </c>
      <c r="P83" s="19">
        <f>VLOOKUP(D83,Lookups!$B$6:$D$304,3)</f>
        <v>21</v>
      </c>
      <c r="Q83" s="143">
        <f t="shared" si="5"/>
        <v>0</v>
      </c>
      <c r="R83" s="28">
        <f t="shared" ca="1" si="6"/>
        <v>1982</v>
      </c>
    </row>
    <row r="84" spans="1:18" x14ac:dyDescent="0.2">
      <c r="A84" s="24"/>
      <c r="B84" s="25"/>
      <c r="C84" s="131">
        <v>0.27300000000000002</v>
      </c>
      <c r="D84" s="93">
        <v>39203</v>
      </c>
      <c r="E84" s="128">
        <f t="shared" si="4"/>
        <v>41.724124289989462</v>
      </c>
      <c r="F84" s="127">
        <f t="shared" si="7"/>
        <v>40</v>
      </c>
      <c r="G84" s="64">
        <f ca="1">IF(AND(E84&gt;F84,$G$1="no"),"",_xll.EURO(E84,F84,O84,O84,C84,R84,1,0))</f>
        <v>8.8248117131168549</v>
      </c>
      <c r="H84" s="9">
        <f ca="1">_xll.EURO(E84,F84,O84,O84,C84,R84,1,1)</f>
        <v>0.51459357796863936</v>
      </c>
      <c r="I84" s="64">
        <f ca="1">IF(AND(F84&gt;E84,$G$1="no"),"",_xll.EURO(E84,F84,O84,O84,C84,R84,0,0))</f>
        <v>7.4605606002807718</v>
      </c>
      <c r="J84" s="10">
        <f ca="1">_xll.EURO(E84,F84,O84,O84,C84,R84,0,1)</f>
        <v>-0.27667832786618995</v>
      </c>
      <c r="K84" s="14">
        <f ca="1">_xll.EURO($E84,$F84,$O84,$O84,$C84,$R84,1,2)</f>
        <v>1.0959083044943781E-2</v>
      </c>
      <c r="L84" s="10">
        <f ca="1">_xll.EURO($E84,$F84,$O84,$O84,$C84,$R84,1,3)/100</f>
        <v>0.28691224096262258</v>
      </c>
      <c r="M84" s="10">
        <f ca="1">_xll.EURO($E84,$F84,$O84,$O84,$C84,$R84,1,5)/365.25</f>
        <v>-9.1965381015711195E-4</v>
      </c>
      <c r="N84" s="118">
        <f>VLOOKUP(D84,Lookups!$B$6:$C$304,2)</f>
        <v>39201</v>
      </c>
      <c r="O84" s="24">
        <f>VLOOKUP(D84,Lookups!$B$6:$E$304,4)</f>
        <v>4.2500000000000003E-2</v>
      </c>
      <c r="P84" s="19">
        <f>VLOOKUP(D84,Lookups!$B$6:$D$304,3)</f>
        <v>22</v>
      </c>
      <c r="Q84" s="143">
        <f t="shared" si="5"/>
        <v>0</v>
      </c>
      <c r="R84" s="28">
        <f t="shared" ca="1" si="6"/>
        <v>2012</v>
      </c>
    </row>
    <row r="85" spans="1:18" x14ac:dyDescent="0.2">
      <c r="A85" s="24"/>
      <c r="B85" s="25"/>
      <c r="C85" s="131">
        <v>0.27300000000000002</v>
      </c>
      <c r="D85" s="93">
        <v>39234</v>
      </c>
      <c r="E85" s="128">
        <f t="shared" si="4"/>
        <v>48.163014820003497</v>
      </c>
      <c r="F85" s="127">
        <f t="shared" si="7"/>
        <v>40</v>
      </c>
      <c r="G85" s="64">
        <f ca="1">IF(AND(E85&gt;F85,$G$1="no"),"",_xll.EURO(E85,F85,O85,O85,C85,R85,1,0))</f>
        <v>12.364875753688148</v>
      </c>
      <c r="H85" s="9">
        <f ca="1">_xll.EURO(E85,F85,O85,O85,C85,R85,1,1)</f>
        <v>0.57493513668379259</v>
      </c>
      <c r="I85" s="64">
        <f ca="1">IF(AND(F85&gt;E85,$G$1="no"),"",_xll.EURO(E85,F85,O85,O85,C85,R85,0,0))</f>
        <v>5.928968459564091</v>
      </c>
      <c r="J85" s="10">
        <f ca="1">_xll.EURO(E85,F85,O85,O85,C85,R85,0,1)</f>
        <v>-0.21348769924599606</v>
      </c>
      <c r="K85" s="14">
        <f ca="1">_xll.EURO($E85,$F85,$O85,$O85,$C85,$R85,1,2)</f>
        <v>8.3952032625083765E-3</v>
      </c>
      <c r="L85" s="10">
        <f ca="1">_xll.EURO($E85,$F85,$O85,$O85,$C85,$R85,1,3)/100</f>
        <v>0.2973714929563806</v>
      </c>
      <c r="M85" s="10">
        <f ca="1">_xll.EURO($E85,$F85,$O85,$O85,$C85,$R85,1,5)/365.25</f>
        <v>-5.4808295366027865E-4</v>
      </c>
      <c r="N85" s="118">
        <f>VLOOKUP(D85,Lookups!$B$6:$C$304,2)</f>
        <v>39232</v>
      </c>
      <c r="O85" s="24">
        <f>VLOOKUP(D85,Lookups!$B$6:$E$304,4)</f>
        <v>4.2500000000000003E-2</v>
      </c>
      <c r="P85" s="19">
        <f>VLOOKUP(D85,Lookups!$B$6:$D$304,3)</f>
        <v>21</v>
      </c>
      <c r="Q85" s="143">
        <f t="shared" si="5"/>
        <v>0</v>
      </c>
      <c r="R85" s="28">
        <f t="shared" ca="1" si="6"/>
        <v>2043</v>
      </c>
    </row>
    <row r="86" spans="1:18" x14ac:dyDescent="0.2">
      <c r="A86" s="24"/>
      <c r="B86" s="25"/>
      <c r="C86" s="131">
        <v>0.27300000000000002</v>
      </c>
      <c r="D86" s="93">
        <v>39264</v>
      </c>
      <c r="E86" s="128">
        <f t="shared" si="4"/>
        <v>56.919923390007007</v>
      </c>
      <c r="F86" s="127">
        <f t="shared" si="7"/>
        <v>40</v>
      </c>
      <c r="G86" s="64">
        <f ca="1">IF(AND(E86&gt;F86,$G$1="no"),"",_xll.EURO(E86,F86,O86,O86,C86,R86,1,0))</f>
        <v>17.68250919467339</v>
      </c>
      <c r="H86" s="9">
        <f ca="1">_xll.EURO(E86,F86,O86,O86,C86,R86,1,1)</f>
        <v>0.63418980928791646</v>
      </c>
      <c r="I86" s="64">
        <f ca="1">IF(AND(F86&gt;E86,$G$1="no"),"",_xll.EURO(E86,F86,O86,O86,C86,R86,0,0))</f>
        <v>4.3889409528824732</v>
      </c>
      <c r="J86" s="10">
        <f ca="1">_xll.EURO(E86,F86,O86,O86,C86,R86,0,1)</f>
        <v>-0.15148562997808926</v>
      </c>
      <c r="K86" s="14">
        <f ca="1">_xll.EURO($E86,$F86,$O86,$O86,$C86,$R86,1,2)</f>
        <v>5.8112881394721469E-3</v>
      </c>
      <c r="L86" s="10">
        <f ca="1">_xll.EURO($E86,$F86,$O86,$O86,$C86,$R86,1,3)/100</f>
        <v>0.2917243949522435</v>
      </c>
      <c r="M86" s="10">
        <f ca="1">_xll.EURO($E86,$F86,$O86,$O86,$C86,$R86,1,5)/365.25</f>
        <v>1.3660711884144256E-4</v>
      </c>
      <c r="N86" s="118">
        <f>VLOOKUP(D86,Lookups!$B$6:$C$304,2)</f>
        <v>39262</v>
      </c>
      <c r="O86" s="24">
        <f>VLOOKUP(D86,Lookups!$B$6:$E$304,4)</f>
        <v>4.2500000000000003E-2</v>
      </c>
      <c r="P86" s="19">
        <f>VLOOKUP(D86,Lookups!$B$6:$D$304,3)</f>
        <v>21</v>
      </c>
      <c r="Q86" s="143">
        <f t="shared" si="5"/>
        <v>0</v>
      </c>
      <c r="R86" s="28">
        <f t="shared" ca="1" si="6"/>
        <v>2073</v>
      </c>
    </row>
    <row r="87" spans="1:18" x14ac:dyDescent="0.2">
      <c r="A87" s="24"/>
      <c r="B87" s="25"/>
      <c r="C87" s="131">
        <v>0.27300000000000002</v>
      </c>
      <c r="D87" s="93">
        <v>39295</v>
      </c>
      <c r="E87" s="128">
        <f t="shared" si="4"/>
        <v>56.919931249999983</v>
      </c>
      <c r="F87" s="127">
        <f t="shared" si="7"/>
        <v>40</v>
      </c>
      <c r="G87" s="64">
        <f ca="1">IF(AND(E87&gt;F87,$G$1="no"),"",_xll.EURO(E87,F87,O87,O87,C87,R87,1,0))</f>
        <v>17.678000512619658</v>
      </c>
      <c r="H87" s="9">
        <f ca="1">_xll.EURO(E87,F87,O87,O87,C87,R87,1,1)</f>
        <v>0.63156570357255915</v>
      </c>
      <c r="I87" s="64">
        <f ca="1">IF(AND(F87&gt;E87,$G$1="no"),"",_xll.EURO(E87,F87,O87,O87,C87,R87,0,0))</f>
        <v>4.4322912129950858</v>
      </c>
      <c r="J87" s="10">
        <f ca="1">_xll.EURO(E87,F87,O87,O87,C87,R87,0,1)</f>
        <v>-0.15128081654108402</v>
      </c>
      <c r="K87" s="14">
        <f ca="1">_xll.EURO($E87,$F87,$O87,$O87,$C87,$R87,1,2)</f>
        <v>5.7554643540143257E-3</v>
      </c>
      <c r="L87" s="10">
        <f ca="1">_xll.EURO($E87,$F87,$O87,$O87,$C87,$R87,1,3)/100</f>
        <v>0.29324273413350832</v>
      </c>
      <c r="M87" s="10">
        <f ca="1">_xll.EURO($E87,$F87,$O87,$O87,$C87,$R87,1,5)/365.25</f>
        <v>1.5453437391383539E-4</v>
      </c>
      <c r="N87" s="118">
        <f>VLOOKUP(D87,Lookups!$B$6:$C$304,2)</f>
        <v>39293</v>
      </c>
      <c r="O87" s="24">
        <f>VLOOKUP(D87,Lookups!$B$6:$E$304,4)</f>
        <v>4.2500000000000003E-2</v>
      </c>
      <c r="P87" s="19">
        <f>VLOOKUP(D87,Lookups!$B$6:$D$304,3)</f>
        <v>23</v>
      </c>
      <c r="Q87" s="143">
        <f t="shared" si="5"/>
        <v>0</v>
      </c>
      <c r="R87" s="28">
        <f t="shared" ca="1" si="6"/>
        <v>2104</v>
      </c>
    </row>
    <row r="88" spans="1:18" x14ac:dyDescent="0.2">
      <c r="A88" s="24"/>
      <c r="B88" s="25"/>
      <c r="C88" s="131">
        <v>0.27300000000000002</v>
      </c>
      <c r="D88" s="93">
        <v>39326</v>
      </c>
      <c r="E88" s="128">
        <f t="shared" si="4"/>
        <v>41.724116429996485</v>
      </c>
      <c r="F88" s="127">
        <f t="shared" si="7"/>
        <v>40</v>
      </c>
      <c r="G88" s="64">
        <f ca="1">IF(AND(E88&gt;F88,$G$1="no"),"",_xll.EURO(E88,F88,O88,O88,C88,R88,1,0))</f>
        <v>8.9315736918199296</v>
      </c>
      <c r="H88" s="9">
        <f ca="1">_xll.EURO(E88,F88,O88,O88,C88,R88,1,1)</f>
        <v>0.50950796321123437</v>
      </c>
      <c r="I88" s="64">
        <f ca="1">IF(AND(F88&gt;E88,$G$1="no"),"",_xll.EURO(E88,F88,O88,O88,C88,R88,0,0))</f>
        <v>7.5867149686997966</v>
      </c>
      <c r="J88" s="10">
        <f ca="1">_xll.EURO(E88,F88,O88,O88,C88,R88,0,1)</f>
        <v>-0.27051982361455307</v>
      </c>
      <c r="K88" s="14">
        <f ca="1">_xll.EURO($E88,$F88,$O88,$O88,$C88,$R88,1,2)</f>
        <v>1.0455998115828796E-2</v>
      </c>
      <c r="L88" s="10">
        <f ca="1">_xll.EURO($E88,$F88,$O88,$O88,$C88,$R88,1,3)/100</f>
        <v>0.29047589288658349</v>
      </c>
      <c r="M88" s="10">
        <f ca="1">_xll.EURO($E88,$F88,$O88,$O88,$C88,$R88,1,5)/365.25</f>
        <v>-8.1787502186548417E-4</v>
      </c>
      <c r="N88" s="118">
        <f>VLOOKUP(D88,Lookups!$B$6:$C$304,2)</f>
        <v>39324</v>
      </c>
      <c r="O88" s="24">
        <f>VLOOKUP(D88,Lookups!$B$6:$E$304,4)</f>
        <v>4.2500000000000003E-2</v>
      </c>
      <c r="P88" s="19">
        <f>VLOOKUP(D88,Lookups!$B$6:$D$304,3)</f>
        <v>19</v>
      </c>
      <c r="Q88" s="143">
        <f t="shared" si="5"/>
        <v>0</v>
      </c>
      <c r="R88" s="28">
        <f t="shared" ca="1" si="6"/>
        <v>2135</v>
      </c>
    </row>
    <row r="89" spans="1:18" x14ac:dyDescent="0.2">
      <c r="A89" s="24"/>
      <c r="B89" s="25"/>
      <c r="C89" s="131">
        <v>0.27300000000000002</v>
      </c>
      <c r="D89" s="93">
        <v>39356</v>
      </c>
      <c r="E89" s="128">
        <f t="shared" si="4"/>
        <v>38.221349857997886</v>
      </c>
      <c r="F89" s="127">
        <f t="shared" si="7"/>
        <v>40</v>
      </c>
      <c r="G89" s="64">
        <f ca="1">IF(AND(E89&gt;F89,$G$1="no"),"",_xll.EURO(E89,F89,O89,O89,C89,R89,1,0))</f>
        <v>7.2417424371200809</v>
      </c>
      <c r="H89" s="9">
        <f ca="1">_xll.EURO(E89,F89,O89,O89,C89,R89,1,1)</f>
        <v>0.46954859024319962</v>
      </c>
      <c r="I89" s="64">
        <f ca="1">IF(AND(F89&gt;E89,$G$1="no"),"",_xll.EURO(E89,F89,O89,O89,C89,R89,0,0))</f>
        <v>8.6243043461070759</v>
      </c>
      <c r="J89" s="10">
        <f ca="1">_xll.EURO(E89,F89,O89,O89,C89,R89,0,1)</f>
        <v>-0.30776105392927944</v>
      </c>
      <c r="K89" s="14">
        <f ca="1">_xll.EURO($E89,$F89,$O89,$O89,$C89,$R89,1,2)</f>
        <v>1.1789069878392689E-2</v>
      </c>
      <c r="L89" s="10">
        <f ca="1">_xll.EURO($E89,$F89,$O89,$O89,$C89,$R89,1,3)/100</f>
        <v>0.27869033452733705</v>
      </c>
      <c r="M89" s="10">
        <f ca="1">_xll.EURO($E89,$F89,$O89,$O89,$C89,$R89,1,5)/365.25</f>
        <v>-9.1446128861706946E-4</v>
      </c>
      <c r="N89" s="118">
        <f>VLOOKUP(D89,Lookups!$B$6:$C$304,2)</f>
        <v>39354</v>
      </c>
      <c r="O89" s="24">
        <f>VLOOKUP(D89,Lookups!$B$6:$E$304,4)</f>
        <v>4.2500000000000003E-2</v>
      </c>
      <c r="P89" s="19">
        <f>VLOOKUP(D89,Lookups!$B$6:$D$304,3)</f>
        <v>23</v>
      </c>
      <c r="Q89" s="143">
        <f t="shared" si="5"/>
        <v>0</v>
      </c>
      <c r="R89" s="28">
        <f t="shared" ca="1" si="6"/>
        <v>2165</v>
      </c>
    </row>
    <row r="90" spans="1:18" x14ac:dyDescent="0.2">
      <c r="A90" s="24"/>
      <c r="B90" s="25"/>
      <c r="C90" s="131">
        <v>0.27300000000000002</v>
      </c>
      <c r="D90" s="93">
        <v>39387</v>
      </c>
      <c r="E90" s="128">
        <f t="shared" si="4"/>
        <v>38.16983153400421</v>
      </c>
      <c r="F90" s="127">
        <f t="shared" si="7"/>
        <v>40</v>
      </c>
      <c r="G90" s="64">
        <f ca="1">IF(AND(E90&gt;F90,$G$1="no"),"",_xll.EURO(E90,F90,O90,O90,C90,R90,1,0))</f>
        <v>7.245596688537761</v>
      </c>
      <c r="H90" s="9">
        <f ca="1">_xll.EURO(E90,F90,O90,O90,C90,R90,1,1)</f>
        <v>0.46810873679630144</v>
      </c>
      <c r="I90" s="64">
        <f ca="1">IF(AND(F90&gt;E90,$G$1="no"),"",_xll.EURO(E90,F90,O90,O90,C90,R90,0,0))</f>
        <v>8.6630820174243954</v>
      </c>
      <c r="J90" s="10">
        <f ca="1">_xll.EURO(E90,F90,O90,O90,C90,R90,0,1)</f>
        <v>-0.30640211027776026</v>
      </c>
      <c r="K90" s="14">
        <f ca="1">_xll.EURO($E90,$F90,$O90,$O90,$C90,$R90,1,2)</f>
        <v>1.1676563877523354E-2</v>
      </c>
      <c r="L90" s="10">
        <f ca="1">_xll.EURO($E90,$F90,$O90,$O90,$C90,$R90,1,3)/100</f>
        <v>0.27922886050488399</v>
      </c>
      <c r="M90" s="10">
        <f ca="1">_xll.EURO($E90,$F90,$O90,$O90,$C90,$R90,1,5)/365.25</f>
        <v>-8.9255596298627976E-4</v>
      </c>
      <c r="N90" s="118">
        <f>VLOOKUP(D90,Lookups!$B$6:$C$304,2)</f>
        <v>39385</v>
      </c>
      <c r="O90" s="24">
        <f>VLOOKUP(D90,Lookups!$B$6:$E$304,4)</f>
        <v>4.2500000000000003E-2</v>
      </c>
      <c r="P90" s="19">
        <f>VLOOKUP(D90,Lookups!$B$6:$D$304,3)</f>
        <v>21</v>
      </c>
      <c r="Q90" s="143">
        <f t="shared" si="5"/>
        <v>0</v>
      </c>
      <c r="R90" s="28">
        <f t="shared" ca="1" si="6"/>
        <v>2196</v>
      </c>
    </row>
    <row r="91" spans="1:18" x14ac:dyDescent="0.2">
      <c r="A91" s="24"/>
      <c r="B91" s="25"/>
      <c r="C91" s="131">
        <v>0.27300000000000002</v>
      </c>
      <c r="D91" s="93">
        <v>39417</v>
      </c>
      <c r="E91" s="128">
        <f t="shared" si="4"/>
        <v>38.16983153400421</v>
      </c>
      <c r="F91" s="127">
        <f t="shared" si="7"/>
        <v>40</v>
      </c>
      <c r="G91" s="64">
        <f ca="1">IF(AND(E91&gt;F91,$G$1="no"),"",_xll.EURO(E91,F91,O91,O91,C91,R91,1,0))</f>
        <v>7.2720411009968622</v>
      </c>
      <c r="H91" s="9">
        <f ca="1">_xll.EURO(E91,F91,O91,O91,C91,R91,1,1)</f>
        <v>0.46729526533577054</v>
      </c>
      <c r="I91" s="64">
        <f ca="1">IF(AND(F91&gt;E91,$G$1="no"),"",_xll.EURO(E91,F91,O91,O91,C91,R91,0,0))</f>
        <v>8.6845869554212296</v>
      </c>
      <c r="J91" s="10">
        <f ca="1">_xll.EURO(E91,F91,O91,O91,C91,R91,0,1)</f>
        <v>-0.30451666382223969</v>
      </c>
      <c r="K91" s="14">
        <f ca="1">_xll.EURO($E91,$F91,$O91,$O91,$C91,$R91,1,2)</f>
        <v>1.1548740942832838E-2</v>
      </c>
      <c r="L91" s="10">
        <f ca="1">_xll.EURO($E91,$F91,$O91,$O91,$C91,$R91,1,3)/100</f>
        <v>0.2799449955815751</v>
      </c>
      <c r="M91" s="10">
        <f ca="1">_xll.EURO($E91,$F91,$O91,$O91,$C91,$R91,1,5)/365.25</f>
        <v>-8.7047889410250975E-4</v>
      </c>
      <c r="N91" s="118">
        <f>VLOOKUP(D91,Lookups!$B$6:$C$304,2)</f>
        <v>39415</v>
      </c>
      <c r="O91" s="24">
        <f>VLOOKUP(D91,Lookups!$B$6:$E$304,4)</f>
        <v>4.2500000000000003E-2</v>
      </c>
      <c r="P91" s="19">
        <f>VLOOKUP(D91,Lookups!$B$6:$D$304,3)</f>
        <v>20</v>
      </c>
      <c r="Q91" s="143">
        <f t="shared" si="5"/>
        <v>0</v>
      </c>
      <c r="R91" s="28">
        <f t="shared" ca="1" si="6"/>
        <v>2226</v>
      </c>
    </row>
    <row r="92" spans="1:18" x14ac:dyDescent="0.2">
      <c r="A92" s="24"/>
      <c r="B92" s="25"/>
      <c r="C92" s="131">
        <v>0.27300000000000002</v>
      </c>
      <c r="D92" s="93">
        <v>39448</v>
      </c>
      <c r="E92" s="128">
        <f t="shared" si="4"/>
        <v>42.122499999999995</v>
      </c>
      <c r="F92" s="127">
        <f t="shared" si="7"/>
        <v>40</v>
      </c>
      <c r="G92" s="64">
        <f ca="1">IF(AND(E92&gt;F92,$G$1="no"),"",_xll.EURO(E92,F92,O92,O92,C92,R92,1,0))</f>
        <v>9.0859330106782199</v>
      </c>
      <c r="H92" s="9">
        <f ca="1">_xll.EURO(E92,F92,O92,O92,C92,R92,1,1)</f>
        <v>0.50062358448668187</v>
      </c>
      <c r="I92" s="64">
        <f ca="1">IF(AND(F92&gt;E92,$G$1="no"),"",_xll.EURO(E92,F92,O92,O92,C92,R92,0,0))</f>
        <v>7.4786827214236098</v>
      </c>
      <c r="J92" s="10">
        <f ca="1">_xll.EURO(E92,F92,O92,O92,C92,R92,0,1)</f>
        <v>-0.25662036804788291</v>
      </c>
      <c r="K92" s="14">
        <f ca="1">_xll.EURO($E92,$F92,$O92,$O92,$C92,$R92,1,2)</f>
        <v>9.6941500068135084E-3</v>
      </c>
      <c r="L92" s="10">
        <f ca="1">_xll.EURO($E92,$F92,$O92,$O92,$C92,$R92,1,3)/100</f>
        <v>0.29016297484661141</v>
      </c>
      <c r="M92" s="10">
        <f ca="1">_xll.EURO($E92,$F92,$O92,$O92,$C92,$R92,1,5)/365.25</f>
        <v>-6.3544567722735991E-4</v>
      </c>
      <c r="N92" s="118">
        <f>VLOOKUP(D92,Lookups!$B$6:$C$304,2)</f>
        <v>39446</v>
      </c>
      <c r="O92" s="24">
        <f>VLOOKUP(D92,Lookups!$B$6:$E$304,4)</f>
        <v>4.4999999999999998E-2</v>
      </c>
      <c r="P92" s="19">
        <f>VLOOKUP(D92,Lookups!$B$6:$D$304,3)</f>
        <v>22</v>
      </c>
      <c r="Q92" s="143">
        <f t="shared" si="5"/>
        <v>0</v>
      </c>
      <c r="R92" s="28">
        <f t="shared" ca="1" si="6"/>
        <v>2257</v>
      </c>
    </row>
    <row r="93" spans="1:18" x14ac:dyDescent="0.2">
      <c r="A93" s="24"/>
      <c r="B93" s="25"/>
      <c r="C93" s="131">
        <v>0.27300000000000002</v>
      </c>
      <c r="D93" s="93">
        <v>39479</v>
      </c>
      <c r="E93" s="128">
        <f t="shared" si="4"/>
        <v>74.176199999999994</v>
      </c>
      <c r="F93" s="127">
        <f t="shared" si="7"/>
        <v>40</v>
      </c>
      <c r="G93" s="64">
        <f ca="1">IF(AND(E93&gt;F93,$G$1="no"),"",_xll.EURO(E93,F93,O93,O93,C93,R93,1,0))</f>
        <v>28.482730647973149</v>
      </c>
      <c r="H93" s="9">
        <f ca="1">_xll.EURO(E93,F93,O93,O93,C93,R93,1,1)</f>
        <v>0.67403321048370513</v>
      </c>
      <c r="I93" s="64">
        <f ca="1">IF(AND(F93&gt;E93,$G$1="no"),"",_xll.EURO(E93,F93,O93,O93,C93,R93,0,0))</f>
        <v>2.7016638281965699</v>
      </c>
      <c r="J93" s="10">
        <f ca="1">_xll.EURO(E93,F93,O93,O93,C93,R93,0,1)</f>
        <v>-8.0324114782900996E-2</v>
      </c>
      <c r="K93" s="14">
        <f ca="1">_xll.EURO($E93,$F93,$O93,$O93,$C93,$R93,1,2)</f>
        <v>2.7339528763251973E-3</v>
      </c>
      <c r="L93" s="10">
        <f ca="1">_xll.EURO($E93,$F93,$O93,$O93,$C93,$R93,1,3)/100</f>
        <v>0.25724599911573043</v>
      </c>
      <c r="M93" s="10">
        <f ca="1">_xll.EURO($E93,$F93,$O93,$O93,$C93,$R93,1,5)/365.25</f>
        <v>1.9744597488655937E-3</v>
      </c>
      <c r="N93" s="118">
        <f>VLOOKUP(D93,Lookups!$B$6:$C$304,2)</f>
        <v>39477</v>
      </c>
      <c r="O93" s="24">
        <f>VLOOKUP(D93,Lookups!$B$6:$E$304,4)</f>
        <v>4.4999999999999998E-2</v>
      </c>
      <c r="P93" s="19">
        <f>VLOOKUP(D93,Lookups!$B$6:$D$304,3)</f>
        <v>21</v>
      </c>
      <c r="Q93" s="143">
        <f t="shared" si="5"/>
        <v>0</v>
      </c>
      <c r="R93" s="28">
        <f t="shared" ca="1" si="6"/>
        <v>2288</v>
      </c>
    </row>
    <row r="94" spans="1:18" x14ac:dyDescent="0.2">
      <c r="A94" s="24"/>
      <c r="B94" s="25"/>
      <c r="C94" s="131">
        <v>0.27300000000000002</v>
      </c>
      <c r="D94" s="93">
        <v>39508</v>
      </c>
      <c r="E94" s="128">
        <f t="shared" si="4"/>
        <v>40.467745932396404</v>
      </c>
      <c r="F94" s="127">
        <f t="shared" si="7"/>
        <v>40</v>
      </c>
      <c r="G94" s="64">
        <f ca="1">IF(AND(E94&gt;F94,$G$1="no"),"",_xll.EURO(E94,F94,O94,O94,C94,R94,1,0))</f>
        <v>8.3121371782202029</v>
      </c>
      <c r="H94" s="9">
        <f ca="1">_xll.EURO(E94,F94,O94,O94,C94,R94,1,1)</f>
        <v>0.48169783764868213</v>
      </c>
      <c r="I94" s="64">
        <f ca="1">IF(AND(F94&gt;E94,$G$1="no"),"",_xll.EURO(E94,F94,O94,O94,C94,R94,0,0))</f>
        <v>7.9605480456991895</v>
      </c>
      <c r="J94" s="10">
        <f ca="1">_xll.EURO(E94,F94,O94,O94,C94,R94,0,1)</f>
        <v>-0.26996905706852903</v>
      </c>
      <c r="K94" s="14">
        <f ca="1">_xll.EURO($E94,$F94,$O94,$O94,$C94,$R94,1,2)</f>
        <v>1.0098189029494201E-2</v>
      </c>
      <c r="L94" s="10">
        <f ca="1">_xll.EURO($E94,$F94,$O94,$O94,$C94,$R94,1,3)/100</f>
        <v>0.28639140608634817</v>
      </c>
      <c r="M94" s="10">
        <f ca="1">_xll.EURO($E94,$F94,$O94,$O94,$C94,$R94,1,5)/365.25</f>
        <v>-6.6311751726426209E-4</v>
      </c>
      <c r="N94" s="118">
        <f>VLOOKUP(D94,Lookups!$B$6:$C$304,2)</f>
        <v>39506</v>
      </c>
      <c r="O94" s="24">
        <f>VLOOKUP(D94,Lookups!$B$6:$E$304,4)</f>
        <v>4.4999999999999998E-2</v>
      </c>
      <c r="P94" s="19">
        <f>VLOOKUP(D94,Lookups!$B$6:$D$304,3)</f>
        <v>21</v>
      </c>
      <c r="Q94" s="143">
        <f t="shared" si="5"/>
        <v>0</v>
      </c>
      <c r="R94" s="28">
        <f t="shared" ca="1" si="6"/>
        <v>2317</v>
      </c>
    </row>
    <row r="95" spans="1:18" x14ac:dyDescent="0.2">
      <c r="A95" s="24"/>
      <c r="B95" s="25"/>
      <c r="C95" s="131">
        <v>0.27300000000000002</v>
      </c>
      <c r="D95" s="93">
        <v>39539</v>
      </c>
      <c r="E95" s="128">
        <f t="shared" si="4"/>
        <v>39.735765485371395</v>
      </c>
      <c r="F95" s="127">
        <f t="shared" si="7"/>
        <v>40</v>
      </c>
      <c r="G95" s="64">
        <f ca="1">IF(AND(E95&gt;F95,$G$1="no"),"",_xll.EURO(E95,F95,O95,O95,C95,R95,1,0))</f>
        <v>7.9833652811281564</v>
      </c>
      <c r="H95" s="9">
        <f ca="1">_xll.EURO(E95,F95,O95,O95,C95,R95,1,1)</f>
        <v>0.47306122088003882</v>
      </c>
      <c r="I95" s="64">
        <f ca="1">IF(AND(F95&gt;E95,$G$1="no"),"",_xll.EURO(E95,F95,O95,O95,C95,R95,0,0))</f>
        <v>8.1812244892452561</v>
      </c>
      <c r="J95" s="10">
        <f ca="1">_xll.EURO(E95,F95,O95,O95,C95,R95,0,1)</f>
        <v>-0.27574030641172104</v>
      </c>
      <c r="K95" s="14">
        <f ca="1">_xll.EURO($E95,$F95,$O95,$O95,$C95,$R95,1,2)</f>
        <v>1.0263339317305043E-2</v>
      </c>
      <c r="L95" s="10">
        <f ca="1">_xll.EURO($E95,$F95,$O95,$O95,$C95,$R95,1,3)/100</f>
        <v>0.28439527071033727</v>
      </c>
      <c r="M95" s="10">
        <f ca="1">_xll.EURO($E95,$F95,$O95,$O95,$C95,$R95,1,5)/365.25</f>
        <v>-6.6974320493404975E-4</v>
      </c>
      <c r="N95" s="118">
        <f>VLOOKUP(D95,Lookups!$B$6:$C$304,2)</f>
        <v>39537</v>
      </c>
      <c r="O95" s="24">
        <f>VLOOKUP(D95,Lookups!$B$6:$E$304,4)</f>
        <v>4.4999999999999998E-2</v>
      </c>
      <c r="P95" s="19">
        <f>VLOOKUP(D95,Lookups!$B$6:$D$304,3)</f>
        <v>22</v>
      </c>
      <c r="Q95" s="143">
        <f t="shared" si="5"/>
        <v>0</v>
      </c>
      <c r="R95" s="28">
        <f t="shared" ca="1" si="6"/>
        <v>2348</v>
      </c>
    </row>
    <row r="96" spans="1:18" x14ac:dyDescent="0.2">
      <c r="A96" s="24"/>
      <c r="B96" s="25"/>
      <c r="C96" s="131">
        <v>0.27300000000000002</v>
      </c>
      <c r="D96" s="93">
        <v>39569</v>
      </c>
      <c r="E96" s="128">
        <f t="shared" si="4"/>
        <v>42.349986154339298</v>
      </c>
      <c r="F96" s="127">
        <f t="shared" si="7"/>
        <v>40</v>
      </c>
      <c r="G96" s="64">
        <f ca="1">IF(AND(E96&gt;F96,$G$1="no"),"",_xll.EURO(E96,F96,O96,O96,C96,R96,1,0))</f>
        <v>9.2705262714955854</v>
      </c>
      <c r="H96" s="9">
        <f ca="1">_xll.EURO(E96,F96,O96,O96,C96,R96,1,1)</f>
        <v>0.49722903807541202</v>
      </c>
      <c r="I96" s="64">
        <f ca="1">IF(AND(F96&gt;E96,$G$1="no"),"",_xll.EURO(E96,F96,O96,O96,C96,R96,0,0))</f>
        <v>7.51734497089614</v>
      </c>
      <c r="J96" s="10">
        <f ca="1">_xll.EURO(E96,F96,O96,O96,C96,R96,0,1)</f>
        <v>-0.24880995341488268</v>
      </c>
      <c r="K96" s="14">
        <f ca="1">_xll.EURO($E96,$F96,$O96,$O96,$C96,$R96,1,2)</f>
        <v>9.1970420619490768E-3</v>
      </c>
      <c r="L96" s="10">
        <f ca="1">_xll.EURO($E96,$F96,$O96,$O96,$C96,$R96,1,3)/100</f>
        <v>0.29318313928649598</v>
      </c>
      <c r="M96" s="10">
        <f ca="1">_xll.EURO($E96,$F96,$O96,$O96,$C96,$R96,1,5)/365.25</f>
        <v>-5.4074644641844923E-4</v>
      </c>
      <c r="N96" s="118">
        <f>VLOOKUP(D96,Lookups!$B$6:$C$304,2)</f>
        <v>39567</v>
      </c>
      <c r="O96" s="24">
        <f>VLOOKUP(D96,Lookups!$B$6:$E$304,4)</f>
        <v>4.4999999999999998E-2</v>
      </c>
      <c r="P96" s="19">
        <f>VLOOKUP(D96,Lookups!$B$6:$D$304,3)</f>
        <v>21</v>
      </c>
      <c r="Q96" s="143">
        <f t="shared" si="5"/>
        <v>0</v>
      </c>
      <c r="R96" s="28">
        <f t="shared" ca="1" si="6"/>
        <v>2378</v>
      </c>
    </row>
    <row r="97" spans="1:18" x14ac:dyDescent="0.2">
      <c r="A97" s="24"/>
      <c r="B97" s="25"/>
      <c r="C97" s="131">
        <v>0.27300000000000002</v>
      </c>
      <c r="D97" s="93">
        <v>39600</v>
      </c>
      <c r="E97" s="128">
        <f t="shared" ref="E97:E160" si="8">E85*1.015</f>
        <v>48.885460042303542</v>
      </c>
      <c r="F97" s="127">
        <f t="shared" si="7"/>
        <v>40</v>
      </c>
      <c r="G97" s="64">
        <f ca="1">IF(AND(E97&gt;F97,$G$1="no"),"",_xll.EURO(E97,F97,O97,O97,C97,R97,1,0))</f>
        <v>12.7062323056777</v>
      </c>
      <c r="H97" s="9">
        <f ca="1">_xll.EURO(E97,F97,O97,O97,C97,R97,1,1)</f>
        <v>0.54835258419794819</v>
      </c>
      <c r="I97" s="64">
        <f ca="1">IF(AND(F97&gt;E97,$G$1="no"),"",_xll.EURO(E97,F97,O97,O97,C97,R97,0,0))</f>
        <v>6.1026021388626965</v>
      </c>
      <c r="J97" s="10">
        <f ca="1">_xll.EURO(E97,F97,O97,O97,C97,R97,0,1)</f>
        <v>-0.19484249353299837</v>
      </c>
      <c r="K97" s="14">
        <f ca="1">_xll.EURO($E97,$F97,$O97,$O97,$C97,$R97,1,2)</f>
        <v>7.0635973508011759E-3</v>
      </c>
      <c r="L97" s="10">
        <f ca="1">_xll.EURO($E97,$F97,$O97,$O97,$C97,$R97,1,3)/100</f>
        <v>0.30394469695393278</v>
      </c>
      <c r="M97" s="10">
        <f ca="1">_xll.EURO($E97,$F97,$O97,$O97,$C97,$R97,1,5)/365.25</f>
        <v>-1.5677754687330183E-4</v>
      </c>
      <c r="N97" s="118">
        <f>VLOOKUP(D97,Lookups!$B$6:$C$304,2)</f>
        <v>39598</v>
      </c>
      <c r="O97" s="24">
        <f>VLOOKUP(D97,Lookups!$B$6:$E$304,4)</f>
        <v>4.4999999999999998E-2</v>
      </c>
      <c r="P97" s="19">
        <f>VLOOKUP(D97,Lookups!$B$6:$D$304,3)</f>
        <v>21</v>
      </c>
      <c r="Q97" s="143">
        <f t="shared" si="5"/>
        <v>0</v>
      </c>
      <c r="R97" s="28">
        <f t="shared" ca="1" si="6"/>
        <v>2409</v>
      </c>
    </row>
    <row r="98" spans="1:18" x14ac:dyDescent="0.2">
      <c r="A98" s="24"/>
      <c r="B98" s="25"/>
      <c r="C98" s="131">
        <v>0.27300000000000002</v>
      </c>
      <c r="D98" s="93">
        <v>39630</v>
      </c>
      <c r="E98" s="128">
        <f t="shared" si="8"/>
        <v>57.773722240857104</v>
      </c>
      <c r="F98" s="127">
        <f t="shared" si="7"/>
        <v>40</v>
      </c>
      <c r="G98" s="64">
        <f ca="1">IF(AND(E98&gt;F98,$G$1="no"),"",_xll.EURO(E98,F98,O98,O98,C98,R98,1,0))</f>
        <v>17.814359720700267</v>
      </c>
      <c r="H98" s="9">
        <f ca="1">_xll.EURO(E98,F98,O98,O98,C98,R98,1,1)</f>
        <v>0.59895980772821567</v>
      </c>
      <c r="I98" s="64">
        <f ca="1">IF(AND(F98&gt;E98,$G$1="no"),"",_xll.EURO(E98,F98,O98,O98,C98,R98,0,0))</f>
        <v>4.6537497552679365</v>
      </c>
      <c r="J98" s="10">
        <f ca="1">_xll.EURO(E98,F98,O98,O98,C98,R98,0,1)</f>
        <v>-0.14149341794330725</v>
      </c>
      <c r="K98" s="14">
        <f ca="1">_xll.EURO($E98,$F98,$O98,$O98,$C98,$R98,1,2)</f>
        <v>4.9473636626022385E-3</v>
      </c>
      <c r="L98" s="10">
        <f ca="1">_xll.EURO($E98,$F98,$O98,$O98,$C98,$R98,1,3)/100</f>
        <v>0.30103622268948343</v>
      </c>
      <c r="M98" s="10">
        <f ca="1">_xll.EURO($E98,$F98,$O98,$O98,$C98,$R98,1,5)/365.25</f>
        <v>5.1002157731843984E-4</v>
      </c>
      <c r="N98" s="118">
        <f>VLOOKUP(D98,Lookups!$B$6:$C$304,2)</f>
        <v>39628</v>
      </c>
      <c r="O98" s="24">
        <f>VLOOKUP(D98,Lookups!$B$6:$E$304,4)</f>
        <v>4.4999999999999998E-2</v>
      </c>
      <c r="P98" s="19">
        <f>VLOOKUP(D98,Lookups!$B$6:$D$304,3)</f>
        <v>22</v>
      </c>
      <c r="Q98" s="143">
        <f t="shared" si="5"/>
        <v>0</v>
      </c>
      <c r="R98" s="28">
        <f t="shared" ca="1" si="6"/>
        <v>2439</v>
      </c>
    </row>
    <row r="99" spans="1:18" x14ac:dyDescent="0.2">
      <c r="A99" s="24"/>
      <c r="B99" s="25"/>
      <c r="C99" s="131">
        <v>0.27300000000000002</v>
      </c>
      <c r="D99" s="93">
        <v>39661</v>
      </c>
      <c r="E99" s="128">
        <f t="shared" si="8"/>
        <v>57.773730218749975</v>
      </c>
      <c r="F99" s="127">
        <f t="shared" si="7"/>
        <v>40</v>
      </c>
      <c r="G99" s="64">
        <f ca="1">IF(AND(E99&gt;F99,$G$1="no"),"",_xll.EURO(E99,F99,O99,O99,C99,R99,1,0))</f>
        <v>17.79834393922664</v>
      </c>
      <c r="H99" s="9">
        <f ca="1">_xll.EURO(E99,F99,O99,O99,C99,R99,1,1)</f>
        <v>0.59646635759975719</v>
      </c>
      <c r="I99" s="64">
        <f ca="1">IF(AND(F99&gt;E99,$G$1="no"),"",_xll.EURO(E99,F99,O99,O99,C99,R99,0,0))</f>
        <v>4.6878965657566791</v>
      </c>
      <c r="J99" s="10">
        <f ca="1">_xll.EURO(E99,F99,O99,O99,C99,R99,0,1)</f>
        <v>-0.14116424734997957</v>
      </c>
      <c r="K99" s="14">
        <f ca="1">_xll.EURO($E99,$F99,$O99,$O99,$C99,$R99,1,2)</f>
        <v>4.9019540458062E-3</v>
      </c>
      <c r="L99" s="10">
        <f ca="1">_xll.EURO($E99,$F99,$O99,$O99,$C99,$R99,1,3)/100</f>
        <v>0.30206432018587287</v>
      </c>
      <c r="M99" s="10">
        <f ca="1">_xll.EURO($E99,$F99,$O99,$O99,$C99,$R99,1,5)/365.25</f>
        <v>5.2351162628485443E-4</v>
      </c>
      <c r="N99" s="118">
        <f>VLOOKUP(D99,Lookups!$B$6:$C$304,2)</f>
        <v>39659</v>
      </c>
      <c r="O99" s="24">
        <f>VLOOKUP(D99,Lookups!$B$6:$E$304,4)</f>
        <v>4.4999999999999998E-2</v>
      </c>
      <c r="P99" s="19">
        <f>VLOOKUP(D99,Lookups!$B$6:$D$304,3)</f>
        <v>21</v>
      </c>
      <c r="Q99" s="143">
        <f t="shared" si="5"/>
        <v>0</v>
      </c>
      <c r="R99" s="28">
        <f t="shared" ca="1" si="6"/>
        <v>2470</v>
      </c>
    </row>
    <row r="100" spans="1:18" x14ac:dyDescent="0.2">
      <c r="A100" s="24"/>
      <c r="B100" s="25"/>
      <c r="C100" s="131">
        <v>0.27300000000000002</v>
      </c>
      <c r="D100" s="93">
        <v>39692</v>
      </c>
      <c r="E100" s="128">
        <f t="shared" si="8"/>
        <v>42.349978176446427</v>
      </c>
      <c r="F100" s="127">
        <f t="shared" si="7"/>
        <v>40</v>
      </c>
      <c r="G100" s="64">
        <f ca="1">IF(AND(E100&gt;F100,$G$1="no"),"",_xll.EURO(E100,F100,O100,O100,C100,R100,1,0))</f>
        <v>9.3321123829888588</v>
      </c>
      <c r="H100" s="9">
        <f ca="1">_xll.EURO(E100,F100,O100,O100,C100,R100,1,1)</f>
        <v>0.4915794946111342</v>
      </c>
      <c r="I100" s="64">
        <f ca="1">IF(AND(F100&gt;E100,$G$1="no"),"",_xll.EURO(E100,F100,O100,O100,C100,R100,0,0))</f>
        <v>7.6053043706917638</v>
      </c>
      <c r="J100" s="10">
        <f ca="1">_xll.EURO(E100,F100,O100,O100,C100,R100,0,1)</f>
        <v>-0.2432392494966614</v>
      </c>
      <c r="K100" s="14">
        <f ca="1">_xll.EURO($E100,$F100,$O100,$O100,$C100,$R100,1,2)</f>
        <v>8.8069457136822713E-3</v>
      </c>
      <c r="L100" s="10">
        <f ca="1">_xll.EURO($E100,$F100,$O100,$O100,$C100,$R100,1,3)/100</f>
        <v>0.29526897418938064</v>
      </c>
      <c r="M100" s="10">
        <f ca="1">_xll.EURO($E100,$F100,$O100,$O100,$C100,$R100,1,5)/365.25</f>
        <v>-4.6177708397652004E-4</v>
      </c>
      <c r="N100" s="118">
        <f>VLOOKUP(D100,Lookups!$B$6:$C$304,2)</f>
        <v>39690</v>
      </c>
      <c r="O100" s="24">
        <f>VLOOKUP(D100,Lookups!$B$6:$E$304,4)</f>
        <v>4.4999999999999998E-2</v>
      </c>
      <c r="P100" s="19">
        <f>VLOOKUP(D100,Lookups!$B$6:$D$304,3)</f>
        <v>21</v>
      </c>
      <c r="Q100" s="143">
        <f t="shared" si="5"/>
        <v>0</v>
      </c>
      <c r="R100" s="28">
        <f t="shared" ca="1" si="6"/>
        <v>2501</v>
      </c>
    </row>
    <row r="101" spans="1:18" x14ac:dyDescent="0.2">
      <c r="A101" s="24"/>
      <c r="B101" s="25"/>
      <c r="C101" s="131">
        <v>0.27300000000000002</v>
      </c>
      <c r="D101" s="93">
        <v>39722</v>
      </c>
      <c r="E101" s="128">
        <f t="shared" si="8"/>
        <v>38.794670105867851</v>
      </c>
      <c r="F101" s="127">
        <f t="shared" si="7"/>
        <v>40</v>
      </c>
      <c r="G101" s="64">
        <f ca="1">IF(AND(E101&gt;F101,$G$1="no"),"",_xll.EURO(E101,F101,O101,O101,C101,R101,1,0))</f>
        <v>7.6604953300996907</v>
      </c>
      <c r="H101" s="9">
        <f ca="1">_xll.EURO(E101,F101,O101,O101,C101,R101,1,1)</f>
        <v>0.45704165058531171</v>
      </c>
      <c r="I101" s="64">
        <f ca="1">IF(AND(F101&gt;E101,$G$1="no"),"",_xll.EURO(E101,F101,O101,O101,C101,R101,0,0))</f>
        <v>8.5429267407285163</v>
      </c>
      <c r="J101" s="10">
        <f ca="1">_xll.EURO(E101,F101,O101,O101,C101,R101,0,1)</f>
        <v>-0.2750661440729984</v>
      </c>
      <c r="K101" s="14">
        <f ca="1">_xll.EURO($E101,$F101,$O101,$O101,$C101,$R101,1,2)</f>
        <v>9.9635342875592642E-3</v>
      </c>
      <c r="L101" s="10">
        <f ca="1">_xll.EURO($E101,$F101,$O101,$O101,$C101,$R101,1,3)/100</f>
        <v>0.28367568587847625</v>
      </c>
      <c r="M101" s="10">
        <f ca="1">_xll.EURO($E101,$F101,$O101,$O101,$C101,$R101,1,5)/365.25</f>
        <v>-5.8610031083356992E-4</v>
      </c>
      <c r="N101" s="118">
        <f>VLOOKUP(D101,Lookups!$B$6:$C$304,2)</f>
        <v>39720</v>
      </c>
      <c r="O101" s="24">
        <f>VLOOKUP(D101,Lookups!$B$6:$E$304,4)</f>
        <v>4.4999999999999998E-2</v>
      </c>
      <c r="P101" s="19">
        <f>VLOOKUP(D101,Lookups!$B$6:$D$304,3)</f>
        <v>23</v>
      </c>
      <c r="Q101" s="143">
        <f t="shared" si="5"/>
        <v>0</v>
      </c>
      <c r="R101" s="28">
        <f t="shared" ca="1" si="6"/>
        <v>2531</v>
      </c>
    </row>
    <row r="102" spans="1:18" x14ac:dyDescent="0.2">
      <c r="A102" s="24"/>
      <c r="B102" s="25"/>
      <c r="C102" s="131">
        <v>0.27300000000000002</v>
      </c>
      <c r="D102" s="93">
        <v>39753</v>
      </c>
      <c r="E102" s="128">
        <f t="shared" si="8"/>
        <v>38.742379007014272</v>
      </c>
      <c r="F102" s="127">
        <f t="shared" si="7"/>
        <v>40</v>
      </c>
      <c r="G102" s="64">
        <f ca="1">IF(AND(E102&gt;F102,$G$1="no"),"",_xll.EURO(E102,F102,O102,O102,C102,R102,1,0))</f>
        <v>7.6545472791270992</v>
      </c>
      <c r="H102" s="9">
        <f ca="1">_xll.EURO(E102,F102,O102,O102,C102,R102,1,1)</f>
        <v>0.45546173406236162</v>
      </c>
      <c r="I102" s="64">
        <f ca="1">IF(AND(F102&gt;E102,$G$1="no"),"",_xll.EURO(E102,F102,O102,O102,C102,R102,0,0))</f>
        <v>8.5717516323513241</v>
      </c>
      <c r="J102" s="10">
        <f ca="1">_xll.EURO(E102,F102,O102,O102,C102,R102,0,1)</f>
        <v>-0.27385525280399153</v>
      </c>
      <c r="K102" s="14">
        <f ca="1">_xll.EURO($E102,$F102,$O102,$O102,$C102,$R102,1,2)</f>
        <v>9.8767992075169293E-3</v>
      </c>
      <c r="L102" s="10">
        <f ca="1">_xll.EURO($E102,$F102,$O102,$O102,$C102,$R102,1,3)/100</f>
        <v>0.2838836257797539</v>
      </c>
      <c r="M102" s="10">
        <f ca="1">_xll.EURO($E102,$F102,$O102,$O102,$C102,$R102,1,5)/365.25</f>
        <v>-5.694293543166718E-4</v>
      </c>
      <c r="N102" s="118">
        <f>VLOOKUP(D102,Lookups!$B$6:$C$304,2)</f>
        <v>39751</v>
      </c>
      <c r="O102" s="24">
        <f>VLOOKUP(D102,Lookups!$B$6:$E$304,4)</f>
        <v>4.4999999999999998E-2</v>
      </c>
      <c r="P102" s="19">
        <f>VLOOKUP(D102,Lookups!$B$6:$D$304,3)</f>
        <v>19</v>
      </c>
      <c r="Q102" s="143">
        <f t="shared" si="5"/>
        <v>0</v>
      </c>
      <c r="R102" s="28">
        <f t="shared" ca="1" si="6"/>
        <v>2562</v>
      </c>
    </row>
    <row r="103" spans="1:18" x14ac:dyDescent="0.2">
      <c r="A103" s="24"/>
      <c r="B103" s="25"/>
      <c r="C103" s="131">
        <v>0.27300000000000002</v>
      </c>
      <c r="D103" s="93">
        <v>39783</v>
      </c>
      <c r="E103" s="128">
        <f t="shared" si="8"/>
        <v>38.742379007014272</v>
      </c>
      <c r="F103" s="127">
        <f t="shared" si="7"/>
        <v>40</v>
      </c>
      <c r="G103" s="64">
        <f ca="1">IF(AND(E103&gt;F103,$G$1="no"),"",_xll.EURO(E103,F103,O103,O103,C103,R103,1,0))</f>
        <v>7.671366465429541</v>
      </c>
      <c r="H103" s="9">
        <f ca="1">_xll.EURO(E103,F103,O103,O103,C103,R103,1,1)</f>
        <v>0.45443358732698669</v>
      </c>
      <c r="I103" s="64">
        <f ca="1">IF(AND(F103&gt;E103,$G$1="no"),"",_xll.EURO(E103,F103,O103,O103,C103,R103,0,0))</f>
        <v>8.5851869982812232</v>
      </c>
      <c r="J103" s="10">
        <f ca="1">_xll.EURO(E103,F103,O103,O103,C103,R103,0,1)</f>
        <v>-0.2721927475930197</v>
      </c>
      <c r="K103" s="14">
        <f ca="1">_xll.EURO($E103,$F103,$O103,$O103,$C103,$R103,1,2)</f>
        <v>9.7758760019386361E-3</v>
      </c>
      <c r="L103" s="10">
        <f ca="1">_xll.EURO($E103,$F103,$O103,$O103,$C103,$R103,1,3)/100</f>
        <v>0.2842730405869629</v>
      </c>
      <c r="M103" s="10">
        <f ca="1">_xll.EURO($E103,$F103,$O103,$O103,$C103,$R103,1,5)/365.25</f>
        <v>-5.5190218699319898E-4</v>
      </c>
      <c r="N103" s="118">
        <f>VLOOKUP(D103,Lookups!$B$6:$C$304,2)</f>
        <v>39781</v>
      </c>
      <c r="O103" s="24">
        <f>VLOOKUP(D103,Lookups!$B$6:$E$304,4)</f>
        <v>4.4999999999999998E-2</v>
      </c>
      <c r="P103" s="19">
        <f>VLOOKUP(D103,Lookups!$B$6:$D$304,3)</f>
        <v>22</v>
      </c>
      <c r="Q103" s="143">
        <f t="shared" si="5"/>
        <v>0</v>
      </c>
      <c r="R103" s="28">
        <f t="shared" ca="1" si="6"/>
        <v>2592</v>
      </c>
    </row>
    <row r="104" spans="1:18" x14ac:dyDescent="0.2">
      <c r="A104" s="24"/>
      <c r="B104" s="25"/>
      <c r="C104" s="131">
        <v>0.27300000000000002</v>
      </c>
      <c r="D104" s="93">
        <v>39814</v>
      </c>
      <c r="E104" s="128">
        <f t="shared" si="8"/>
        <v>42.754337499999991</v>
      </c>
      <c r="F104" s="127">
        <f t="shared" si="7"/>
        <v>40</v>
      </c>
      <c r="G104" s="64">
        <f ca="1">IF(AND(E104&gt;F104,$G$1="no"),"",_xll.EURO(E104,F104,O104,O104,C104,R104,1,0))</f>
        <v>9.5811868263786426</v>
      </c>
      <c r="H104" s="9">
        <f ca="1">_xll.EURO(E104,F104,O104,O104,C104,R104,1,1)</f>
        <v>0.48939834834846724</v>
      </c>
      <c r="I104" s="64">
        <f ca="1">IF(AND(F104&gt;E104,$G$1="no"),"",_xll.EURO(E104,F104,O104,O104,C104,R104,0,0))</f>
        <v>7.5874419371360986</v>
      </c>
      <c r="J104" s="10">
        <f ca="1">_xll.EURO(E104,F104,O104,O104,C104,R104,0,1)</f>
        <v>-0.23445807420053061</v>
      </c>
      <c r="K104" s="14">
        <f ca="1">_xll.EURO($E104,$F104,$O104,$O104,$C104,$R104,1,2)</f>
        <v>8.3176566594369648E-3</v>
      </c>
      <c r="L104" s="10">
        <f ca="1">_xll.EURO($E104,$F104,$O104,$O104,$C104,$R104,1,3)/100</f>
        <v>0.29807946962605014</v>
      </c>
      <c r="M104" s="10">
        <f ca="1">_xll.EURO($E104,$F104,$O104,$O104,$C104,$R104,1,5)/365.25</f>
        <v>-3.7076140975087624E-4</v>
      </c>
      <c r="N104" s="118">
        <f>VLOOKUP(D104,Lookups!$B$6:$C$304,2)</f>
        <v>39812</v>
      </c>
      <c r="O104" s="24">
        <f>VLOOKUP(D104,Lookups!$B$6:$E$304,4)</f>
        <v>4.4999999999999998E-2</v>
      </c>
      <c r="P104" s="19">
        <f>VLOOKUP(D104,Lookups!$B$6:$D$304,3)</f>
        <v>21</v>
      </c>
      <c r="Q104" s="143">
        <f t="shared" si="5"/>
        <v>0</v>
      </c>
      <c r="R104" s="28">
        <f t="shared" ca="1" si="6"/>
        <v>2623</v>
      </c>
    </row>
    <row r="105" spans="1:18" x14ac:dyDescent="0.2">
      <c r="A105" s="24"/>
      <c r="B105" s="25"/>
      <c r="C105" s="131">
        <v>0.27300000000000002</v>
      </c>
      <c r="D105" s="93">
        <v>39845</v>
      </c>
      <c r="E105" s="128">
        <f t="shared" si="8"/>
        <v>75.288842999999986</v>
      </c>
      <c r="F105" s="127">
        <f t="shared" si="7"/>
        <v>40</v>
      </c>
      <c r="G105" s="64">
        <f ca="1">IF(AND(E105&gt;F105,$G$1="no"),"",_xll.EURO(E105,F105,O105,O105,C105,R105,1,0))</f>
        <v>28.469517735309729</v>
      </c>
      <c r="H105" s="9">
        <f ca="1">_xll.EURO(E105,F105,O105,O105,C105,R105,1,1)</f>
        <v>0.64189154252193015</v>
      </c>
      <c r="I105" s="64">
        <f ca="1">IF(AND(F105&gt;E105,$G$1="no"),"",_xll.EURO(E105,F105,O105,O105,C105,R105,0,0))</f>
        <v>3.0228364749266596</v>
      </c>
      <c r="J105" s="10">
        <f ca="1">_xll.EURO(E105,F105,O105,O105,C105,R105,0,1)</f>
        <v>-7.9205526610743732E-2</v>
      </c>
      <c r="K105" s="14">
        <f ca="1">_xll.EURO($E105,$F105,$O105,$O105,$C105,$R105,1,2)</f>
        <v>2.4447371428502796E-3</v>
      </c>
      <c r="L105" s="10">
        <f ca="1">_xll.EURO($E105,$F105,$O105,$O105,$C105,$R105,1,3)/100</f>
        <v>0.27489494777209772</v>
      </c>
      <c r="M105" s="10">
        <f ca="1">_xll.EURO($E105,$F105,$O105,$O105,$C105,$R105,1,5)/365.25</f>
        <v>2.0937038928557803E-3</v>
      </c>
      <c r="N105" s="118">
        <f>VLOOKUP(D105,Lookups!$B$6:$C$304,2)</f>
        <v>39843</v>
      </c>
      <c r="O105" s="24">
        <f>VLOOKUP(D105,Lookups!$B$6:$E$304,4)</f>
        <v>4.4999999999999998E-2</v>
      </c>
      <c r="P105" s="19">
        <f>VLOOKUP(D105,Lookups!$B$6:$D$304,3)</f>
        <v>20</v>
      </c>
      <c r="Q105" s="143">
        <f t="shared" si="5"/>
        <v>0</v>
      </c>
      <c r="R105" s="28">
        <f t="shared" ca="1" si="6"/>
        <v>2654</v>
      </c>
    </row>
    <row r="106" spans="1:18" x14ac:dyDescent="0.2">
      <c r="A106" s="24"/>
      <c r="B106" s="25"/>
      <c r="C106" s="131">
        <v>0.27300000000000002</v>
      </c>
      <c r="D106" s="93">
        <v>39873</v>
      </c>
      <c r="E106" s="128">
        <f t="shared" si="8"/>
        <v>41.074762121382349</v>
      </c>
      <c r="F106" s="127">
        <f t="shared" si="7"/>
        <v>40</v>
      </c>
      <c r="G106" s="64">
        <f ca="1">IF(AND(E106&gt;F106,$G$1="no"),"",_xll.EURO(E106,F106,O106,O106,C106,R106,1,0))</f>
        <v>8.7964662045174897</v>
      </c>
      <c r="H106" s="9">
        <f ca="1">_xll.EURO(E106,F106,O106,O106,C106,R106,1,1)</f>
        <v>0.47250883893257029</v>
      </c>
      <c r="I106" s="64">
        <f ca="1">IF(AND(F106&gt;E106,$G$1="no"),"",_xll.EURO(E106,F106,O106,O106,C106,R106,0,0))</f>
        <v>8.0241273208857642</v>
      </c>
      <c r="J106" s="10">
        <f ca="1">_xll.EURO(E106,F106,O106,O106,C106,R106,0,1)</f>
        <v>-0.24610495314855507</v>
      </c>
      <c r="K106" s="14">
        <f ca="1">_xll.EURO($E106,$F106,$O106,$O106,$C106,$R106,1,2)</f>
        <v>8.6893670885376164E-3</v>
      </c>
      <c r="L106" s="10">
        <f ca="1">_xll.EURO($E106,$F106,$O106,$O106,$C106,$R106,1,3)/100</f>
        <v>0.29387960981730787</v>
      </c>
      <c r="M106" s="10">
        <f ca="1">_xll.EURO($E106,$F106,$O106,$O106,$C106,$R106,1,5)/365.25</f>
        <v>-4.1194246425718223E-4</v>
      </c>
      <c r="N106" s="118">
        <f>VLOOKUP(D106,Lookups!$B$6:$C$304,2)</f>
        <v>39871</v>
      </c>
      <c r="O106" s="24">
        <f>VLOOKUP(D106,Lookups!$B$6:$E$304,4)</f>
        <v>4.4999999999999998E-2</v>
      </c>
      <c r="P106" s="19">
        <f>VLOOKUP(D106,Lookups!$B$6:$D$304,3)</f>
        <v>22</v>
      </c>
      <c r="Q106" s="143">
        <f t="shared" si="5"/>
        <v>0</v>
      </c>
      <c r="R106" s="28">
        <f t="shared" ca="1" si="6"/>
        <v>2682</v>
      </c>
    </row>
    <row r="107" spans="1:18" x14ac:dyDescent="0.2">
      <c r="A107" s="24"/>
      <c r="B107" s="25"/>
      <c r="C107" s="131">
        <v>0.27300000000000002</v>
      </c>
      <c r="D107" s="93">
        <v>39904</v>
      </c>
      <c r="E107" s="128">
        <f t="shared" si="8"/>
        <v>40.331801967651963</v>
      </c>
      <c r="F107" s="127">
        <f t="shared" si="7"/>
        <v>40</v>
      </c>
      <c r="G107" s="64">
        <f ca="1">IF(AND(E107&gt;F107,$G$1="no"),"",_xll.EURO(E107,F107,O107,O107,C107,R107,1,0))</f>
        <v>8.4612754613678298</v>
      </c>
      <c r="H107" s="9">
        <f ca="1">_xll.EURO(E107,F107,O107,O107,C107,R107,1,1)</f>
        <v>0.46473447827574832</v>
      </c>
      <c r="I107" s="64">
        <f ca="1">IF(AND(F107&gt;E107,$G$1="no"),"",_xll.EURO(E107,F107,O107,O107,C107,R107,0,0))</f>
        <v>8.2237469190042791</v>
      </c>
      <c r="J107" s="10">
        <f ca="1">_xll.EURO(E107,F107,O107,O107,C107,R107,0,1)</f>
        <v>-0.25113994538862117</v>
      </c>
      <c r="K107" s="14">
        <f ca="1">_xll.EURO($E107,$F107,$O107,$O107,$C107,$R107,1,2)</f>
        <v>8.8436972597080478E-3</v>
      </c>
      <c r="L107" s="10">
        <f ca="1">_xll.EURO($E107,$F107,$O107,$O107,$C107,$R107,1,3)/100</f>
        <v>0.29171001235301786</v>
      </c>
      <c r="M107" s="10">
        <f ca="1">_xll.EURO($E107,$F107,$O107,$O107,$C107,$R107,1,5)/365.25</f>
        <v>-4.252325846243763E-4</v>
      </c>
      <c r="N107" s="118">
        <f>VLOOKUP(D107,Lookups!$B$6:$C$304,2)</f>
        <v>39902</v>
      </c>
      <c r="O107" s="24">
        <f>VLOOKUP(D107,Lookups!$B$6:$E$304,4)</f>
        <v>4.4999999999999998E-2</v>
      </c>
      <c r="P107" s="19">
        <f>VLOOKUP(D107,Lookups!$B$6:$D$304,3)</f>
        <v>22</v>
      </c>
      <c r="Q107" s="143">
        <f t="shared" si="5"/>
        <v>0</v>
      </c>
      <c r="R107" s="28">
        <f t="shared" ca="1" si="6"/>
        <v>2713</v>
      </c>
    </row>
    <row r="108" spans="1:18" x14ac:dyDescent="0.2">
      <c r="A108" s="24"/>
      <c r="B108" s="25"/>
      <c r="C108" s="131">
        <v>0.27300000000000002</v>
      </c>
      <c r="D108" s="93">
        <v>39934</v>
      </c>
      <c r="E108" s="128">
        <f t="shared" si="8"/>
        <v>42.985235946654385</v>
      </c>
      <c r="F108" s="127">
        <f t="shared" si="7"/>
        <v>40</v>
      </c>
      <c r="G108" s="64">
        <f ca="1">IF(AND(E108&gt;F108,$G$1="no"),"",_xll.EURO(E108,F108,O108,O108,C108,R108,1,0))</f>
        <v>9.7336032606051557</v>
      </c>
      <c r="H108" s="9">
        <f ca="1">_xll.EURO(E108,F108,O108,O108,C108,R108,1,1)</f>
        <v>0.48565580592248742</v>
      </c>
      <c r="I108" s="64">
        <f ca="1">IF(AND(F108&gt;E108,$G$1="no"),"",_xll.EURO(E108,F108,O108,O108,C108,R108,0,0))</f>
        <v>7.604433380907091</v>
      </c>
      <c r="J108" s="10">
        <f ca="1">_xll.EURO(E108,F108,O108,O108,C108,R108,0,1)</f>
        <v>-0.22757755912668581</v>
      </c>
      <c r="K108" s="14">
        <f ca="1">_xll.EURO($E108,$F108,$O108,$O108,$C108,$R108,1,2)</f>
        <v>7.9216863016632021E-3</v>
      </c>
      <c r="L108" s="10">
        <f ca="1">_xll.EURO($E108,$F108,$O108,$O108,$C108,$R108,1,3)/100</f>
        <v>0.30009205688722629</v>
      </c>
      <c r="M108" s="10">
        <f ca="1">_xll.EURO($E108,$F108,$O108,$O108,$C108,$R108,1,5)/365.25</f>
        <v>-2.9413719756339629E-4</v>
      </c>
      <c r="N108" s="118">
        <f>VLOOKUP(D108,Lookups!$B$6:$C$304,2)</f>
        <v>39932</v>
      </c>
      <c r="O108" s="24">
        <f>VLOOKUP(D108,Lookups!$B$6:$E$304,4)</f>
        <v>4.4999999999999998E-2</v>
      </c>
      <c r="P108" s="19">
        <f>VLOOKUP(D108,Lookups!$B$6:$D$304,3)</f>
        <v>20</v>
      </c>
      <c r="Q108" s="143">
        <f t="shared" si="5"/>
        <v>0</v>
      </c>
      <c r="R108" s="28">
        <f t="shared" ca="1" si="6"/>
        <v>2743</v>
      </c>
    </row>
    <row r="109" spans="1:18" x14ac:dyDescent="0.2">
      <c r="A109" s="24"/>
      <c r="B109" s="25"/>
      <c r="C109" s="131">
        <v>0.27300000000000002</v>
      </c>
      <c r="D109" s="93">
        <v>39965</v>
      </c>
      <c r="E109" s="128">
        <f t="shared" si="8"/>
        <v>49.618741942938094</v>
      </c>
      <c r="F109" s="127">
        <f t="shared" si="7"/>
        <v>40</v>
      </c>
      <c r="G109" s="64">
        <f ca="1">IF(AND(E109&gt;F109,$G$1="no"),"",_xll.EURO(E109,F109,O109,O109,C109,R109,1,0))</f>
        <v>13.113358721281097</v>
      </c>
      <c r="H109" s="9">
        <f ca="1">_xll.EURO(E109,F109,O109,O109,C109,R109,1,1)</f>
        <v>0.53018990379781972</v>
      </c>
      <c r="I109" s="64">
        <f ca="1">IF(AND(F109&gt;E109,$G$1="no"),"",_xll.EURO(E109,F109,O109,O109,C109,R109,0,0))</f>
        <v>6.2791030325526531</v>
      </c>
      <c r="J109" s="10">
        <f ca="1">_xll.EURO(E109,F109,O109,O109,C109,R109,0,1)</f>
        <v>-0.18032460311709222</v>
      </c>
      <c r="K109" s="14">
        <f ca="1">_xll.EURO($E109,$F109,$O109,$O109,$C109,$R109,1,2)</f>
        <v>6.0965118578823717E-3</v>
      </c>
      <c r="L109" s="10">
        <f ca="1">_xll.EURO($E109,$F109,$O109,$O109,$C109,$R109,1,3)/100</f>
        <v>0.3112087502658894</v>
      </c>
      <c r="M109" s="10">
        <f ca="1">_xll.EURO($E109,$F109,$O109,$O109,$C109,$R109,1,5)/365.25</f>
        <v>8.4246425624279073E-5</v>
      </c>
      <c r="N109" s="118">
        <f>VLOOKUP(D109,Lookups!$B$6:$C$304,2)</f>
        <v>39963</v>
      </c>
      <c r="O109" s="24">
        <f>VLOOKUP(D109,Lookups!$B$6:$E$304,4)</f>
        <v>4.4999999999999998E-2</v>
      </c>
      <c r="P109" s="19">
        <f>VLOOKUP(D109,Lookups!$B$6:$D$304,3)</f>
        <v>22</v>
      </c>
      <c r="Q109" s="143">
        <f t="shared" si="5"/>
        <v>0</v>
      </c>
      <c r="R109" s="28">
        <f t="shared" ca="1" si="6"/>
        <v>2774</v>
      </c>
    </row>
    <row r="110" spans="1:18" x14ac:dyDescent="0.2">
      <c r="A110" s="24"/>
      <c r="B110" s="25"/>
      <c r="C110" s="131">
        <v>0.27300000000000002</v>
      </c>
      <c r="D110" s="93">
        <v>39995</v>
      </c>
      <c r="E110" s="128">
        <f t="shared" si="8"/>
        <v>58.640328074469956</v>
      </c>
      <c r="F110" s="127">
        <f t="shared" si="7"/>
        <v>40</v>
      </c>
      <c r="G110" s="64">
        <f ca="1">IF(AND(E110&gt;F110,$G$1="no"),"",_xll.EURO(E110,F110,O110,O110,C110,R110,1,0))</f>
        <v>18.097278276976652</v>
      </c>
      <c r="H110" s="9">
        <f ca="1">_xll.EURO(E110,F110,O110,O110,C110,R110,1,1)</f>
        <v>0.57455152605525539</v>
      </c>
      <c r="I110" s="64">
        <f ca="1">IF(AND(F110&gt;E110,$G$1="no"),"",_xll.EURO(E110,F110,O110,O110,C110,R110,0,0))</f>
        <v>4.9019163676205286</v>
      </c>
      <c r="J110" s="10">
        <f ca="1">_xll.EURO(E110,F110,O110,O110,C110,R110,0,1)</f>
        <v>-0.13334169645881958</v>
      </c>
      <c r="K110" s="14">
        <f ca="1">_xll.EURO($E110,$F110,$O110,$O110,$C110,$R110,1,2)</f>
        <v>4.3078119137936258E-3</v>
      </c>
      <c r="L110" s="10">
        <f ca="1">_xll.EURO($E110,$F110,$O110,$O110,$C110,$R110,1,3)/100</f>
        <v>0.3104559212961035</v>
      </c>
      <c r="M110" s="10">
        <f ca="1">_xll.EURO($E110,$F110,$O110,$O110,$C110,$R110,1,5)/365.25</f>
        <v>7.1833054400624434E-4</v>
      </c>
      <c r="N110" s="118">
        <f>VLOOKUP(D110,Lookups!$B$6:$C$304,2)</f>
        <v>39993</v>
      </c>
      <c r="O110" s="24">
        <f>VLOOKUP(D110,Lookups!$B$6:$E$304,4)</f>
        <v>4.4999999999999998E-2</v>
      </c>
      <c r="P110" s="19">
        <f>VLOOKUP(D110,Lookups!$B$6:$D$304,3)</f>
        <v>23</v>
      </c>
      <c r="Q110" s="143">
        <f t="shared" si="5"/>
        <v>0</v>
      </c>
      <c r="R110" s="28">
        <f t="shared" ca="1" si="6"/>
        <v>2804</v>
      </c>
    </row>
    <row r="111" spans="1:18" x14ac:dyDescent="0.2">
      <c r="A111" s="24"/>
      <c r="B111" s="25"/>
      <c r="C111" s="131">
        <v>0.27300000000000002</v>
      </c>
      <c r="D111" s="93">
        <v>40026</v>
      </c>
      <c r="E111" s="128">
        <f t="shared" si="8"/>
        <v>58.640336172031219</v>
      </c>
      <c r="F111" s="127">
        <f t="shared" si="7"/>
        <v>40</v>
      </c>
      <c r="G111" s="64">
        <f ca="1">IF(AND(E111&gt;F111,$G$1="no"),"",_xll.EURO(E111,F111,O111,O111,C111,R111,1,0))</f>
        <v>18.074853755146833</v>
      </c>
      <c r="H111" s="9">
        <f ca="1">_xll.EURO(E111,F111,O111,O111,C111,R111,1,1)</f>
        <v>0.57223040791810131</v>
      </c>
      <c r="I111" s="64">
        <f ca="1">IF(AND(F111&gt;E111,$G$1="no"),"",_xll.EURO(E111,F111,O111,O111,C111,R111,0,0))</f>
        <v>4.9297870871551384</v>
      </c>
      <c r="J111" s="10">
        <f ca="1">_xll.EURO(E111,F111,O111,O111,C111,R111,0,1)</f>
        <v>-0.13296431317899596</v>
      </c>
      <c r="K111" s="14">
        <f ca="1">_xll.EURO($E111,$F111,$O111,$O111,$C111,$R111,1,2)</f>
        <v>4.2704564034274656E-3</v>
      </c>
      <c r="L111" s="10">
        <f ca="1">_xll.EURO($E111,$F111,$O111,$O111,$C111,$R111,1,3)/100</f>
        <v>0.3111663896522362</v>
      </c>
      <c r="M111" s="10">
        <f ca="1">_xll.EURO($E111,$F111,$O111,$O111,$C111,$R111,1,5)/365.25</f>
        <v>7.2867282336716013E-4</v>
      </c>
      <c r="N111" s="118">
        <f>VLOOKUP(D111,Lookups!$B$6:$C$304,2)</f>
        <v>40024</v>
      </c>
      <c r="O111" s="24">
        <f>VLOOKUP(D111,Lookups!$B$6:$E$304,4)</f>
        <v>4.4999999999999998E-2</v>
      </c>
      <c r="P111" s="19">
        <f>VLOOKUP(D111,Lookups!$B$6:$D$304,3)</f>
        <v>21</v>
      </c>
      <c r="Q111" s="143">
        <f t="shared" si="5"/>
        <v>0</v>
      </c>
      <c r="R111" s="28">
        <f t="shared" ca="1" si="6"/>
        <v>2835</v>
      </c>
    </row>
    <row r="112" spans="1:18" x14ac:dyDescent="0.2">
      <c r="A112" s="24"/>
      <c r="B112" s="25"/>
      <c r="C112" s="131">
        <v>0.27300000000000002</v>
      </c>
      <c r="D112" s="93">
        <v>40057</v>
      </c>
      <c r="E112" s="128">
        <f t="shared" si="8"/>
        <v>42.985227849093121</v>
      </c>
      <c r="F112" s="127">
        <f t="shared" si="7"/>
        <v>40</v>
      </c>
      <c r="G112" s="64">
        <f ca="1">IF(AND(E112&gt;F112,$G$1="no"),"",_xll.EURO(E112,F112,O112,O112,C112,R112,1,0))</f>
        <v>9.7658823977952132</v>
      </c>
      <c r="H112" s="9">
        <f ca="1">_xll.EURO(E112,F112,O112,O112,C112,R112,1,1)</f>
        <v>0.47990697358857748</v>
      </c>
      <c r="I112" s="64">
        <f ca="1">IF(AND(F112&gt;E112,$G$1="no"),"",_xll.EURO(E112,F112,O112,O112,C112,R112,0,0))</f>
        <v>7.6687404106760653</v>
      </c>
      <c r="J112" s="10">
        <f ca="1">_xll.EURO(E112,F112,O112,O112,C112,R112,0,1)</f>
        <v>-0.22259953282641382</v>
      </c>
      <c r="K112" s="14">
        <f ca="1">_xll.EURO($E112,$F112,$O112,$O112,$C112,$R112,1,2)</f>
        <v>7.6108830848349148E-3</v>
      </c>
      <c r="L112" s="10">
        <f ca="1">_xll.EURO($E112,$F112,$O112,$O112,$C112,$R112,1,3)/100</f>
        <v>0.30124658009345917</v>
      </c>
      <c r="M112" s="10">
        <f ca="1">_xll.EURO($E112,$F112,$O112,$O112,$C112,$R112,1,5)/365.25</f>
        <v>-2.315689908130656E-4</v>
      </c>
      <c r="N112" s="118">
        <f>VLOOKUP(D112,Lookups!$B$6:$C$304,2)</f>
        <v>40055</v>
      </c>
      <c r="O112" s="24">
        <f>VLOOKUP(D112,Lookups!$B$6:$E$304,4)</f>
        <v>4.4999999999999998E-2</v>
      </c>
      <c r="P112" s="19">
        <f>VLOOKUP(D112,Lookups!$B$6:$D$304,3)</f>
        <v>21</v>
      </c>
      <c r="Q112" s="143">
        <f t="shared" si="5"/>
        <v>0</v>
      </c>
      <c r="R112" s="28">
        <f t="shared" ca="1" si="6"/>
        <v>2866</v>
      </c>
    </row>
    <row r="113" spans="1:18" x14ac:dyDescent="0.2">
      <c r="A113" s="24"/>
      <c r="B113" s="25"/>
      <c r="C113" s="131">
        <v>0.27300000000000002</v>
      </c>
      <c r="D113" s="93">
        <v>40087</v>
      </c>
      <c r="E113" s="128">
        <f t="shared" si="8"/>
        <v>39.376590157455865</v>
      </c>
      <c r="F113" s="127">
        <f t="shared" ref="F113:F144" si="9">IF($G$8="atm",E113,$G$8)</f>
        <v>40</v>
      </c>
      <c r="G113" s="64">
        <f ca="1">IF(AND(E113&gt;F113,$G$1="no"),"",_xll.EURO(E113,F113,O113,O113,C113,R113,1,0))</f>
        <v>8.0972160462955305</v>
      </c>
      <c r="H113" s="9">
        <f ca="1">_xll.EURO(E113,F113,O113,O113,C113,R113,1,1)</f>
        <v>0.44937527636771202</v>
      </c>
      <c r="I113" s="64">
        <f ca="1">IF(AND(F113&gt;E113,$G$1="no"),"",_xll.EURO(E113,F113,O113,O113,C113,R113,0,0))</f>
        <v>8.5335498002006922</v>
      </c>
      <c r="J113" s="10">
        <f ca="1">_xll.EURO(E113,F113,O113,O113,C113,R113,0,1)</f>
        <v>-0.25053948937368237</v>
      </c>
      <c r="K113" s="14">
        <f ca="1">_xll.EURO($E113,$F113,$O113,$O113,$C113,$R113,1,2)</f>
        <v>8.633582621845463E-3</v>
      </c>
      <c r="L113" s="10">
        <f ca="1">_xll.EURO($E113,$F113,$O113,$O113,$C113,$R113,1,3)/100</f>
        <v>0.28975987142058729</v>
      </c>
      <c r="M113" s="10">
        <f ca="1">_xll.EURO($E113,$F113,$O113,$O113,$C113,$R113,1,5)/365.25</f>
        <v>-3.6814991793368844E-4</v>
      </c>
      <c r="N113" s="118">
        <f>VLOOKUP(D113,Lookups!$B$6:$C$304,2)</f>
        <v>40085</v>
      </c>
      <c r="O113" s="24">
        <f>VLOOKUP(D113,Lookups!$B$6:$E$304,4)</f>
        <v>4.4999999999999998E-2</v>
      </c>
      <c r="P113" s="19">
        <f>VLOOKUP(D113,Lookups!$B$6:$D$304,3)</f>
        <v>22</v>
      </c>
      <c r="Q113" s="143">
        <f t="shared" si="5"/>
        <v>0</v>
      </c>
      <c r="R113" s="28">
        <f t="shared" ca="1" si="6"/>
        <v>2896</v>
      </c>
    </row>
    <row r="114" spans="1:18" x14ac:dyDescent="0.2">
      <c r="A114" s="24"/>
      <c r="B114" s="25"/>
      <c r="C114" s="131">
        <v>0.27300000000000002</v>
      </c>
      <c r="D114" s="93">
        <v>40118</v>
      </c>
      <c r="E114" s="128">
        <f t="shared" si="8"/>
        <v>39.323514692119481</v>
      </c>
      <c r="F114" s="127">
        <f t="shared" si="9"/>
        <v>40</v>
      </c>
      <c r="G114" s="64">
        <f ca="1">IF(AND(E114&gt;F114,$G$1="no"),"",_xll.EURO(E114,F114,O114,O114,C114,R114,1,0))</f>
        <v>8.0846198247220205</v>
      </c>
      <c r="H114" s="9">
        <f ca="1">_xll.EURO(E114,F114,O114,O114,C114,R114,1,1)</f>
        <v>0.44777025377738133</v>
      </c>
      <c r="I114" s="64">
        <f ca="1">IF(AND(F114&gt;E114,$G$1="no"),"",_xll.EURO(E114,F114,O114,O114,C114,R114,0,0))</f>
        <v>8.5562969585888684</v>
      </c>
      <c r="J114" s="10">
        <f ca="1">_xll.EURO(E114,F114,O114,O114,C114,R114,0,1)</f>
        <v>-0.24947642456460414</v>
      </c>
      <c r="K114" s="14">
        <f ca="1">_xll.EURO($E114,$F114,$O114,$O114,$C114,$R114,1,2)</f>
        <v>8.5652576585541554E-3</v>
      </c>
      <c r="L114" s="10">
        <f ca="1">_xll.EURO($E114,$F114,$O114,$O114,$C114,$R114,1,3)/100</f>
        <v>0.28976120033887698</v>
      </c>
      <c r="M114" s="10">
        <f ca="1">_xll.EURO($E114,$F114,$O114,$O114,$C114,$R114,1,5)/365.25</f>
        <v>-3.5524324875531863E-4</v>
      </c>
      <c r="N114" s="118">
        <f>VLOOKUP(D114,Lookups!$B$6:$C$304,2)</f>
        <v>40116</v>
      </c>
      <c r="O114" s="24">
        <f>VLOOKUP(D114,Lookups!$B$6:$E$304,4)</f>
        <v>4.4999999999999998E-2</v>
      </c>
      <c r="P114" s="19">
        <f>VLOOKUP(D114,Lookups!$B$6:$D$304,3)</f>
        <v>20</v>
      </c>
      <c r="Q114" s="143">
        <f t="shared" si="5"/>
        <v>0</v>
      </c>
      <c r="R114" s="28">
        <f t="shared" ca="1" si="6"/>
        <v>2927</v>
      </c>
    </row>
    <row r="115" spans="1:18" x14ac:dyDescent="0.2">
      <c r="A115" s="24"/>
      <c r="B115" s="25"/>
      <c r="C115" s="131">
        <v>0.27300000000000002</v>
      </c>
      <c r="D115" s="93">
        <v>40148</v>
      </c>
      <c r="E115" s="128">
        <f t="shared" si="8"/>
        <v>39.323514692119481</v>
      </c>
      <c r="F115" s="127">
        <f t="shared" si="9"/>
        <v>40</v>
      </c>
      <c r="G115" s="64">
        <f ca="1">IF(AND(E115&gt;F115,$G$1="no"),"",_xll.EURO(E115,F115,O115,O115,C115,R115,1,0))</f>
        <v>8.0950644463360515</v>
      </c>
      <c r="H115" s="9">
        <f ca="1">_xll.EURO(E115,F115,O115,O115,C115,R115,1,1)</f>
        <v>0.44665945113580241</v>
      </c>
      <c r="I115" s="64">
        <f ca="1">IF(AND(F115&gt;E115,$G$1="no"),"",_xll.EURO(E115,F115,O115,O115,C115,R115,0,0))</f>
        <v>8.5650014328854223</v>
      </c>
      <c r="J115" s="10">
        <f ca="1">_xll.EURO(E115,F115,O115,O115,C115,R115,0,1)</f>
        <v>-0.24801489149215375</v>
      </c>
      <c r="K115" s="14">
        <f ca="1">_xll.EURO($E115,$F115,$O115,$O115,$C115,$R115,1,2)</f>
        <v>8.4837857682892471E-3</v>
      </c>
      <c r="L115" s="10">
        <f ca="1">_xll.EURO($E115,$F115,$O115,$O115,$C115,$R115,1,3)/100</f>
        <v>0.28994665010040582</v>
      </c>
      <c r="M115" s="10">
        <f ca="1">_xll.EURO($E115,$F115,$O115,$O115,$C115,$R115,1,5)/365.25</f>
        <v>-3.4110305189302025E-4</v>
      </c>
      <c r="N115" s="118">
        <f>VLOOKUP(D115,Lookups!$B$6:$C$304,2)</f>
        <v>40146</v>
      </c>
      <c r="O115" s="24">
        <f>VLOOKUP(D115,Lookups!$B$6:$E$304,4)</f>
        <v>4.4999999999999998E-2</v>
      </c>
      <c r="P115" s="19">
        <f>VLOOKUP(D115,Lookups!$B$6:$D$304,3)</f>
        <v>22</v>
      </c>
      <c r="Q115" s="143">
        <f t="shared" si="5"/>
        <v>0</v>
      </c>
      <c r="R115" s="28">
        <f t="shared" ca="1" si="6"/>
        <v>2957</v>
      </c>
    </row>
    <row r="116" spans="1:18" x14ac:dyDescent="0.2">
      <c r="A116" s="24"/>
      <c r="B116" s="25"/>
      <c r="C116" s="131">
        <v>0.27300000000000002</v>
      </c>
      <c r="D116" s="93">
        <v>40179</v>
      </c>
      <c r="E116" s="128">
        <f t="shared" si="8"/>
        <v>43.39565256249999</v>
      </c>
      <c r="F116" s="127">
        <f t="shared" si="9"/>
        <v>40</v>
      </c>
      <c r="G116" s="64">
        <f ca="1">IF(AND(E116&gt;F116,$G$1="no"),"",_xll.EURO(E116,F116,O116,O116,C116,R116,1,0))</f>
        <v>9.9858328410822139</v>
      </c>
      <c r="H116" s="9">
        <f ca="1">_xll.EURO(E116,F116,O116,O116,C116,R116,1,1)</f>
        <v>0.47723333027399972</v>
      </c>
      <c r="I116" s="64">
        <f ca="1">IF(AND(F116&gt;E116,$G$1="no"),"",_xll.EURO(E116,F116,O116,O116,C116,R116,0,0))</f>
        <v>7.6359521937070074</v>
      </c>
      <c r="J116" s="10">
        <f ca="1">_xll.EURO(E116,F116,O116,O116,C116,R116,0,1)</f>
        <v>-0.21479290153964167</v>
      </c>
      <c r="K116" s="14">
        <f ca="1">_xll.EURO($E116,$F116,$O116,$O116,$C116,$R116,1,2)</f>
        <v>7.208955221648999E-3</v>
      </c>
      <c r="L116" s="10">
        <f ca="1">_xll.EURO($E116,$F116,$O116,$O116,$C116,$R116,1,3)/100</f>
        <v>0.30319203669491773</v>
      </c>
      <c r="M116" s="10">
        <f ca="1">_xll.EURO($E116,$F116,$O116,$O116,$C116,$R116,1,5)/365.25</f>
        <v>-1.5477660936839878E-4</v>
      </c>
      <c r="N116" s="118">
        <f>VLOOKUP(D116,Lookups!$B$6:$C$304,2)</f>
        <v>40177</v>
      </c>
      <c r="O116" s="24">
        <f>VLOOKUP(D116,Lookups!$B$6:$E$304,4)</f>
        <v>4.4999999999999998E-2</v>
      </c>
      <c r="P116" s="19">
        <f>VLOOKUP(D116,Lookups!$B$6:$D$304,3)</f>
        <v>20</v>
      </c>
      <c r="Q116" s="143">
        <f t="shared" si="5"/>
        <v>0</v>
      </c>
      <c r="R116" s="28">
        <f t="shared" ca="1" si="6"/>
        <v>2988</v>
      </c>
    </row>
    <row r="117" spans="1:18" x14ac:dyDescent="0.2">
      <c r="A117" s="24"/>
      <c r="B117" s="25"/>
      <c r="C117" s="131">
        <v>0.27300000000000002</v>
      </c>
      <c r="D117" s="93">
        <v>40210</v>
      </c>
      <c r="E117" s="128">
        <f t="shared" si="8"/>
        <v>76.418175644999977</v>
      </c>
      <c r="F117" s="127">
        <f t="shared" si="9"/>
        <v>40</v>
      </c>
      <c r="G117" s="64">
        <f ca="1">IF(AND(E117&gt;F117,$G$1="no"),"",_xll.EURO(E117,F117,O117,O117,C117,R117,1,0))</f>
        <v>28.394131309099421</v>
      </c>
      <c r="H117" s="9">
        <f ca="1">_xll.EURO(E117,F117,O117,O117,C117,R117,1,1)</f>
        <v>0.61234046947565746</v>
      </c>
      <c r="I117" s="64">
        <f ca="1">IF(AND(F117&gt;E117,$G$1="no"),"",_xll.EURO(E117,F117,O117,O117,C117,R117,0,0))</f>
        <v>3.2878701841709166</v>
      </c>
      <c r="J117" s="10">
        <f ca="1">_xll.EURO(E117,F117,O117,O117,C117,R117,0,1)</f>
        <v>-7.7047746168677253E-2</v>
      </c>
      <c r="K117" s="14">
        <f ca="1">_xll.EURO($E117,$F117,$O117,$O117,$C117,$R117,1,2)</f>
        <v>2.1860169017628864E-3</v>
      </c>
      <c r="L117" s="10">
        <f ca="1">_xll.EURO($E117,$F117,$O117,$O117,$C117,$R117,1,3)/100</f>
        <v>0.28805961891082177</v>
      </c>
      <c r="M117" s="10">
        <f ca="1">_xll.EURO($E117,$F117,$O117,$O117,$C117,$R117,1,5)/365.25</f>
        <v>2.1958276743115875E-3</v>
      </c>
      <c r="N117" s="118">
        <f>VLOOKUP(D117,Lookups!$B$6:$C$304,2)</f>
        <v>40208</v>
      </c>
      <c r="O117" s="24">
        <f>VLOOKUP(D117,Lookups!$B$6:$E$304,4)</f>
        <v>4.4999999999999998E-2</v>
      </c>
      <c r="P117" s="19">
        <f>VLOOKUP(D117,Lookups!$B$6:$D$304,3)</f>
        <v>20</v>
      </c>
      <c r="Q117" s="143">
        <f t="shared" si="5"/>
        <v>0</v>
      </c>
      <c r="R117" s="28">
        <f t="shared" ca="1" si="6"/>
        <v>3019</v>
      </c>
    </row>
    <row r="118" spans="1:18" x14ac:dyDescent="0.2">
      <c r="A118" s="24"/>
      <c r="B118" s="25"/>
      <c r="C118" s="131">
        <v>0.27300000000000002</v>
      </c>
      <c r="D118" s="93">
        <v>40238</v>
      </c>
      <c r="E118" s="128">
        <f t="shared" si="8"/>
        <v>41.690883553203079</v>
      </c>
      <c r="F118" s="127">
        <f t="shared" si="9"/>
        <v>40</v>
      </c>
      <c r="G118" s="64">
        <f ca="1">IF(AND(E118&gt;F118,$G$1="no"),"",_xll.EURO(E118,F118,O118,O118,C118,R118,1,0))</f>
        <v>9.1958441943128921</v>
      </c>
      <c r="H118" s="9">
        <f ca="1">_xll.EURO(E118,F118,O118,O118,C118,R118,1,1)</f>
        <v>0.46200043645641226</v>
      </c>
      <c r="I118" s="64">
        <f ca="1">IF(AND(F118&gt;E118,$G$1="no"),"",_xll.EURO(E118,F118,O118,O118,C118,R118,0,0))</f>
        <v>8.0341832910780866</v>
      </c>
      <c r="J118" s="10">
        <f ca="1">_xll.EURO(E118,F118,O118,O118,C118,R118,0,1)</f>
        <v>-0.22501369945746871</v>
      </c>
      <c r="K118" s="14">
        <f ca="1">_xll.EURO($E118,$F118,$O118,$O118,$C118,$R118,1,2)</f>
        <v>7.5455246107540581E-3</v>
      </c>
      <c r="L118" s="10">
        <f ca="1">_xll.EURO($E118,$F118,$O118,$O118,$C118,$R118,1,3)/100</f>
        <v>0.29868713354123072</v>
      </c>
      <c r="M118" s="10">
        <f ca="1">_xll.EURO($E118,$F118,$O118,$O118,$C118,$R118,1,5)/365.25</f>
        <v>-2.0510524639492968E-4</v>
      </c>
      <c r="N118" s="118">
        <f>VLOOKUP(D118,Lookups!$B$6:$C$304,2)</f>
        <v>40236</v>
      </c>
      <c r="O118" s="24">
        <f>VLOOKUP(D118,Lookups!$B$6:$E$304,4)</f>
        <v>4.4999999999999998E-2</v>
      </c>
      <c r="P118" s="19">
        <f>VLOOKUP(D118,Lookups!$B$6:$D$304,3)</f>
        <v>23</v>
      </c>
      <c r="Q118" s="143">
        <f t="shared" si="5"/>
        <v>0</v>
      </c>
      <c r="R118" s="28">
        <f t="shared" ca="1" si="6"/>
        <v>3047</v>
      </c>
    </row>
    <row r="119" spans="1:18" x14ac:dyDescent="0.2">
      <c r="A119" s="24"/>
      <c r="B119" s="25"/>
      <c r="C119" s="131">
        <v>0.27300000000000002</v>
      </c>
      <c r="D119" s="93">
        <v>40269</v>
      </c>
      <c r="E119" s="128">
        <f t="shared" si="8"/>
        <v>40.936778997166741</v>
      </c>
      <c r="F119" s="127">
        <f t="shared" si="9"/>
        <v>40</v>
      </c>
      <c r="G119" s="64">
        <f ca="1">IF(AND(E119&gt;F119,$G$1="no"),"",_xll.EURO(E119,F119,O119,O119,C119,R119,1,0))</f>
        <v>8.8567438846241355</v>
      </c>
      <c r="H119" s="9">
        <f ca="1">_xll.EURO(E119,F119,O119,O119,C119,R119,1,1)</f>
        <v>0.45495193968134673</v>
      </c>
      <c r="I119" s="64">
        <f ca="1">IF(AND(F119&gt;E119,$G$1="no"),"",_xll.EURO(E119,F119,O119,O119,C119,R119,0,0))</f>
        <v>8.2156168112001904</v>
      </c>
      <c r="J119" s="10">
        <f ca="1">_xll.EURO(E119,F119,O119,O119,C119,R119,0,1)</f>
        <v>-0.22944328626096655</v>
      </c>
      <c r="K119" s="14">
        <f ca="1">_xll.EURO($E119,$F119,$O119,$O119,$C119,$R119,1,2)</f>
        <v>7.687654062392405E-3</v>
      </c>
      <c r="L119" s="10">
        <f ca="1">_xll.EURO($E119,$F119,$O119,$O119,$C119,$R119,1,3)/100</f>
        <v>0.29638908558036819</v>
      </c>
      <c r="M119" s="10">
        <f ca="1">_xll.EURO($E119,$F119,$O119,$O119,$C119,$R119,1,5)/365.25</f>
        <v>-2.2321609757355409E-4</v>
      </c>
      <c r="N119" s="118">
        <f>VLOOKUP(D119,Lookups!$B$6:$C$304,2)</f>
        <v>40267</v>
      </c>
      <c r="O119" s="24">
        <f>VLOOKUP(D119,Lookups!$B$6:$E$304,4)</f>
        <v>4.4999999999999998E-2</v>
      </c>
      <c r="P119" s="19">
        <f>VLOOKUP(D119,Lookups!$B$6:$D$304,3)</f>
        <v>22</v>
      </c>
      <c r="Q119" s="143">
        <f t="shared" si="5"/>
        <v>0</v>
      </c>
      <c r="R119" s="28">
        <f t="shared" ca="1" si="6"/>
        <v>3078</v>
      </c>
    </row>
    <row r="120" spans="1:18" x14ac:dyDescent="0.2">
      <c r="A120" s="24"/>
      <c r="B120" s="25"/>
      <c r="C120" s="131">
        <v>0.27300000000000002</v>
      </c>
      <c r="D120" s="93">
        <v>40299</v>
      </c>
      <c r="E120" s="128">
        <f t="shared" si="8"/>
        <v>43.630014485854197</v>
      </c>
      <c r="F120" s="127">
        <f t="shared" si="9"/>
        <v>40</v>
      </c>
      <c r="G120" s="64">
        <f ca="1">IF(AND(E120&gt;F120,$G$1="no"),"",_xll.EURO(E120,F120,O120,O120,C120,R120,1,0))</f>
        <v>10.111927779567008</v>
      </c>
      <c r="H120" s="9">
        <f ca="1">_xll.EURO(E120,F120,O120,O120,C120,R120,1,1)</f>
        <v>0.47322685870387826</v>
      </c>
      <c r="I120" s="64">
        <f ca="1">IF(AND(F120&gt;E120,$G$1="no"),"",_xll.EURO(E120,F120,O120,O120,C120,R120,0,0))</f>
        <v>7.6367287029716806</v>
      </c>
      <c r="J120" s="10">
        <f ca="1">_xll.EURO(E120,F120,O120,O120,C120,R120,0,1)</f>
        <v>-0.20864344408442437</v>
      </c>
      <c r="K120" s="14">
        <f ca="1">_xll.EURO($E120,$F120,$O120,$O120,$C120,$R120,1,2)</f>
        <v>6.8840530014263141E-3</v>
      </c>
      <c r="L120" s="10">
        <f ca="1">_xll.EURO($E120,$F120,$O120,$O120,$C120,$R120,1,3)/100</f>
        <v>0.30441661488721511</v>
      </c>
      <c r="M120" s="10">
        <f ca="1">_xll.EURO($E120,$F120,$O120,$O120,$C120,$R120,1,5)/365.25</f>
        <v>-9.1142138298364422E-5</v>
      </c>
      <c r="N120" s="118">
        <f>VLOOKUP(D120,Lookups!$B$6:$C$304,2)</f>
        <v>40297</v>
      </c>
      <c r="O120" s="24">
        <f>VLOOKUP(D120,Lookups!$B$6:$E$304,4)</f>
        <v>4.4999999999999998E-2</v>
      </c>
      <c r="P120" s="19">
        <f>VLOOKUP(D120,Lookups!$B$6:$D$304,3)</f>
        <v>20</v>
      </c>
      <c r="Q120" s="143">
        <f t="shared" si="5"/>
        <v>0</v>
      </c>
      <c r="R120" s="28">
        <f t="shared" ca="1" si="6"/>
        <v>3108</v>
      </c>
    </row>
    <row r="121" spans="1:18" x14ac:dyDescent="0.2">
      <c r="A121" s="24"/>
      <c r="B121" s="25"/>
      <c r="C121" s="131">
        <v>0.27300000000000002</v>
      </c>
      <c r="D121" s="93">
        <v>40330</v>
      </c>
      <c r="E121" s="128">
        <f t="shared" si="8"/>
        <v>50.363023072082157</v>
      </c>
      <c r="F121" s="127">
        <f t="shared" si="9"/>
        <v>40</v>
      </c>
      <c r="G121" s="64">
        <f ca="1">IF(AND(E121&gt;F121,$G$1="no"),"",_xll.EURO(E121,F121,O121,O121,C121,R121,1,0))</f>
        <v>13.433329391859992</v>
      </c>
      <c r="H121" s="9">
        <f ca="1">_xll.EURO(E121,F121,O121,O121,C121,R121,1,1)</f>
        <v>0.51235986727421545</v>
      </c>
      <c r="I121" s="64">
        <f ca="1">IF(AND(F121&gt;E121,$G$1="no"),"",_xll.EURO(E121,F121,O121,O121,C121,R121,0,0))</f>
        <v>6.394028334237408</v>
      </c>
      <c r="J121" s="10">
        <f ca="1">_xll.EURO(E121,F121,O121,O121,C121,R121,0,1)</f>
        <v>-0.16691113392488097</v>
      </c>
      <c r="K121" s="14">
        <f ca="1">_xll.EURO($E121,$F121,$O121,$O121,$C121,$R121,1,2)</f>
        <v>5.3062504562144848E-3</v>
      </c>
      <c r="L121" s="10">
        <f ca="1">_xll.EURO($E121,$F121,$O121,$O121,$C121,$R121,1,3)/100</f>
        <v>0.31577305231573988</v>
      </c>
      <c r="M121" s="10">
        <f ca="1">_xll.EURO($E121,$F121,$O121,$O121,$C121,$R121,1,5)/365.25</f>
        <v>2.8188531231673931E-4</v>
      </c>
      <c r="N121" s="118">
        <f>VLOOKUP(D121,Lookups!$B$6:$C$304,2)</f>
        <v>40328</v>
      </c>
      <c r="O121" s="24">
        <f>VLOOKUP(D121,Lookups!$B$6:$E$304,4)</f>
        <v>4.4999999999999998E-2</v>
      </c>
      <c r="P121" s="19">
        <f>VLOOKUP(D121,Lookups!$B$6:$D$304,3)</f>
        <v>22</v>
      </c>
      <c r="Q121" s="143">
        <f t="shared" si="5"/>
        <v>0</v>
      </c>
      <c r="R121" s="28">
        <f t="shared" ca="1" si="6"/>
        <v>3139</v>
      </c>
    </row>
    <row r="122" spans="1:18" x14ac:dyDescent="0.2">
      <c r="A122" s="24"/>
      <c r="B122" s="25"/>
      <c r="C122" s="131">
        <v>0.27300000000000002</v>
      </c>
      <c r="D122" s="93">
        <v>40360</v>
      </c>
      <c r="E122" s="128">
        <f t="shared" si="8"/>
        <v>59.519932995586998</v>
      </c>
      <c r="F122" s="127">
        <f t="shared" si="9"/>
        <v>40</v>
      </c>
      <c r="G122" s="64">
        <f ca="1">IF(AND(E122&gt;F122,$G$1="no"),"",_xll.EURO(E122,F122,O122,O122,C122,R122,1,0))</f>
        <v>18.297911514474269</v>
      </c>
      <c r="H122" s="9">
        <f ca="1">_xll.EURO(E122,F122,O122,O122,C122,R122,1,1)</f>
        <v>0.5515326614760967</v>
      </c>
      <c r="I122" s="64">
        <f ca="1">IF(AND(F122&gt;E122,$G$1="no"),"",_xll.EURO(E122,F122,O122,O122,C122,R122,0,0))</f>
        <v>5.087504397893599</v>
      </c>
      <c r="J122" s="10">
        <f ca="1">_xll.EURO(E122,F122,O122,O122,C122,R122,0,1)</f>
        <v>-0.12523232125039271</v>
      </c>
      <c r="K122" s="14">
        <f ca="1">_xll.EURO($E122,$F122,$O122,$O122,$C122,$R122,1,2)</f>
        <v>3.7749373550348239E-3</v>
      </c>
      <c r="L122" s="10">
        <f ca="1">_xll.EURO($E122,$F122,$O122,$O122,$C122,$R122,1,3)/100</f>
        <v>0.31675922943763657</v>
      </c>
      <c r="M122" s="10">
        <f ca="1">_xll.EURO($E122,$F122,$O122,$O122,$C122,$R122,1,5)/365.25</f>
        <v>8.8996916335546208E-4</v>
      </c>
      <c r="N122" s="118">
        <f>VLOOKUP(D122,Lookups!$B$6:$C$304,2)</f>
        <v>40358</v>
      </c>
      <c r="O122" s="24">
        <f>VLOOKUP(D122,Lookups!$B$6:$E$304,4)</f>
        <v>4.4999999999999998E-2</v>
      </c>
      <c r="P122" s="19">
        <f>VLOOKUP(D122,Lookups!$B$6:$D$304,3)</f>
        <v>21</v>
      </c>
      <c r="Q122" s="143">
        <f t="shared" si="5"/>
        <v>0</v>
      </c>
      <c r="R122" s="28">
        <f t="shared" ca="1" si="6"/>
        <v>3169</v>
      </c>
    </row>
    <row r="123" spans="1:18" x14ac:dyDescent="0.2">
      <c r="A123" s="24"/>
      <c r="B123" s="25"/>
      <c r="C123" s="131">
        <v>0.27300000000000002</v>
      </c>
      <c r="D123" s="93">
        <v>40391</v>
      </c>
      <c r="E123" s="128">
        <f t="shared" si="8"/>
        <v>59.519941214611684</v>
      </c>
      <c r="F123" s="127">
        <f t="shared" si="9"/>
        <v>40</v>
      </c>
      <c r="G123" s="64">
        <f ca="1">IF(AND(E123&gt;F123,$G$1="no"),"",_xll.EURO(E123,F123,O123,O123,C123,R123,1,0))</f>
        <v>18.27020476965879</v>
      </c>
      <c r="H123" s="9">
        <f ca="1">_xll.EURO(E123,F123,O123,O123,C123,R123,1,1)</f>
        <v>0.54935138994709432</v>
      </c>
      <c r="I123" s="64">
        <f ca="1">IF(AND(F123&gt;E123,$G$1="no"),"",_xll.EURO(E123,F123,O123,O123,C123,R123,0,0))</f>
        <v>5.110150416250276</v>
      </c>
      <c r="J123" s="10">
        <f ca="1">_xll.EURO(E123,F123,O123,O123,C123,R123,0,1)</f>
        <v>-0.1248337527600735</v>
      </c>
      <c r="K123" s="14">
        <f ca="1">_xll.EURO($E123,$F123,$O123,$O123,$C123,$R123,1,2)</f>
        <v>3.7437557402584627E-3</v>
      </c>
      <c r="L123" s="10">
        <f ca="1">_xll.EURO($E123,$F123,$O123,$O123,$C123,$R123,1,3)/100</f>
        <v>0.31721586056012635</v>
      </c>
      <c r="M123" s="10">
        <f ca="1">_xll.EURO($E123,$F123,$O123,$O123,$C123,$R123,1,5)/365.25</f>
        <v>8.9782534773358356E-4</v>
      </c>
      <c r="N123" s="118">
        <f>VLOOKUP(D123,Lookups!$B$6:$C$304,2)</f>
        <v>40389</v>
      </c>
      <c r="O123" s="24">
        <f>VLOOKUP(D123,Lookups!$B$6:$E$304,4)</f>
        <v>4.4999999999999998E-2</v>
      </c>
      <c r="P123" s="19">
        <f>VLOOKUP(D123,Lookups!$B$6:$D$304,3)</f>
        <v>22</v>
      </c>
      <c r="Q123" s="143">
        <f t="shared" si="5"/>
        <v>0</v>
      </c>
      <c r="R123" s="28">
        <f t="shared" ca="1" si="6"/>
        <v>3200</v>
      </c>
    </row>
    <row r="124" spans="1:18" x14ac:dyDescent="0.2">
      <c r="A124" s="24"/>
      <c r="B124" s="25"/>
      <c r="C124" s="131">
        <v>0.27300000000000002</v>
      </c>
      <c r="D124" s="93">
        <v>40422</v>
      </c>
      <c r="E124" s="128">
        <f t="shared" si="8"/>
        <v>43.630006266829511</v>
      </c>
      <c r="F124" s="127">
        <f t="shared" si="9"/>
        <v>40</v>
      </c>
      <c r="G124" s="64">
        <f ca="1">IF(AND(E124&gt;F124,$G$1="no"),"",_xll.EURO(E124,F124,O124,O124,C124,R124,1,0))</f>
        <v>10.1200126438795</v>
      </c>
      <c r="H124" s="9">
        <f ca="1">_xll.EURO(E124,F124,O124,O124,C124,R124,1,1)</f>
        <v>0.46745195349859314</v>
      </c>
      <c r="I124" s="64">
        <f ca="1">IF(AND(F124&gt;E124,$G$1="no"),"",_xll.EURO(E124,F124,O124,O124,C124,R124,0,0))</f>
        <v>7.6820454873692565</v>
      </c>
      <c r="J124" s="10">
        <f ca="1">_xll.EURO(E124,F124,O124,O124,C124,R124,0,1)</f>
        <v>-0.2041631835847896</v>
      </c>
      <c r="K124" s="14">
        <f ca="1">_xll.EURO($E124,$F124,$O124,$O124,$C124,$R124,1,2)</f>
        <v>6.6308763238765011E-3</v>
      </c>
      <c r="L124" s="10">
        <f ca="1">_xll.EURO($E124,$F124,$O124,$O124,$C124,$R124,1,3)/100</f>
        <v>0.30482519402575414</v>
      </c>
      <c r="M124" s="10">
        <f ca="1">_xll.EURO($E124,$F124,$O124,$O124,$C124,$R124,1,5)/365.25</f>
        <v>-4.0975653212825925E-5</v>
      </c>
      <c r="N124" s="118">
        <f>VLOOKUP(D124,Lookups!$B$6:$C$304,2)</f>
        <v>40420</v>
      </c>
      <c r="O124" s="24">
        <f>VLOOKUP(D124,Lookups!$B$6:$E$304,4)</f>
        <v>4.4999999999999998E-2</v>
      </c>
      <c r="P124" s="19">
        <f>VLOOKUP(D124,Lookups!$B$6:$D$304,3)</f>
        <v>21</v>
      </c>
      <c r="Q124" s="143">
        <f t="shared" si="5"/>
        <v>0</v>
      </c>
      <c r="R124" s="28">
        <f t="shared" ca="1" si="6"/>
        <v>3231</v>
      </c>
    </row>
    <row r="125" spans="1:18" x14ac:dyDescent="0.2">
      <c r="A125" s="24"/>
      <c r="B125" s="25"/>
      <c r="C125" s="131">
        <v>0.27300000000000002</v>
      </c>
      <c r="D125" s="93">
        <v>40452</v>
      </c>
      <c r="E125" s="128">
        <f t="shared" si="8"/>
        <v>39.967239009817696</v>
      </c>
      <c r="F125" s="127">
        <f t="shared" si="9"/>
        <v>40</v>
      </c>
      <c r="G125" s="64">
        <f ca="1">IF(AND(E125&gt;F125,$G$1="no"),"",_xll.EURO(E125,F125,O125,O125,C125,R125,1,0))</f>
        <v>8.46018984177819</v>
      </c>
      <c r="H125" s="9">
        <f ca="1">_xll.EURO(E125,F125,O125,O125,C125,R125,1,1)</f>
        <v>0.44025460686376466</v>
      </c>
      <c r="I125" s="64">
        <f ca="1">IF(AND(F125&gt;E125,$G$1="no"),"",_xll.EURO(E125,F125,O125,O125,C125,R125,0,0))</f>
        <v>8.4821114443649108</v>
      </c>
      <c r="J125" s="10">
        <f ca="1">_xll.EURO(E125,F125,O125,O125,C125,R125,0,1)</f>
        <v>-0.22888275634579969</v>
      </c>
      <c r="K125" s="14">
        <f ca="1">_xll.EURO($E125,$F125,$O125,$O125,$C125,$R125,1,2)</f>
        <v>7.5376031499926324E-3</v>
      </c>
      <c r="L125" s="10">
        <f ca="1">_xll.EURO($E125,$F125,$O125,$O125,$C125,$R125,1,3)/100</f>
        <v>0.29347072498869159</v>
      </c>
      <c r="M125" s="10">
        <f ca="1">_xll.EURO($E125,$F125,$O125,$O125,$C125,$R125,1,5)/365.25</f>
        <v>-1.8609613423796787E-4</v>
      </c>
      <c r="N125" s="118">
        <f>VLOOKUP(D125,Lookups!$B$6:$C$304,2)</f>
        <v>40450</v>
      </c>
      <c r="O125" s="24">
        <f>VLOOKUP(D125,Lookups!$B$6:$E$304,4)</f>
        <v>4.4999999999999998E-2</v>
      </c>
      <c r="P125" s="19">
        <f>VLOOKUP(D125,Lookups!$B$6:$D$304,3)</f>
        <v>21</v>
      </c>
      <c r="Q125" s="143">
        <f t="shared" si="5"/>
        <v>0</v>
      </c>
      <c r="R125" s="28">
        <f t="shared" ca="1" si="6"/>
        <v>3261</v>
      </c>
    </row>
    <row r="126" spans="1:18" x14ac:dyDescent="0.2">
      <c r="A126" s="24"/>
      <c r="B126" s="25"/>
      <c r="C126" s="131">
        <v>0.27300000000000002</v>
      </c>
      <c r="D126" s="93">
        <v>40483</v>
      </c>
      <c r="E126" s="128">
        <f t="shared" si="8"/>
        <v>39.913367412501266</v>
      </c>
      <c r="F126" s="127">
        <f t="shared" si="9"/>
        <v>40</v>
      </c>
      <c r="G126" s="64">
        <f ca="1">IF(AND(E126&gt;F126,$G$1="no"),"",_xll.EURO(E126,F126,O126,O126,C126,R126,1,0))</f>
        <v>8.4421291274918548</v>
      </c>
      <c r="H126" s="9">
        <f ca="1">_xll.EURO(E126,F126,O126,O126,C126,R126,1,1)</f>
        <v>0.4386480916724525</v>
      </c>
      <c r="I126" s="64">
        <f ca="1">IF(AND(F126&gt;E126,$G$1="no"),"",_xll.EURO(E126,F126,O126,O126,C126,R126,0,0))</f>
        <v>8.4998772494253831</v>
      </c>
      <c r="J126" s="10">
        <f ca="1">_xll.EURO(E126,F126,O126,O126,C126,R126,0,1)</f>
        <v>-0.22793850813756861</v>
      </c>
      <c r="K126" s="14">
        <f ca="1">_xll.EURO($E126,$F126,$O126,$O126,$C126,$R126,1,2)</f>
        <v>7.4826257843359908E-3</v>
      </c>
      <c r="L126" s="10">
        <f ca="1">_xll.EURO($E126,$F126,$O126,$O126,$C126,$R126,1,3)/100</f>
        <v>0.29330739646986931</v>
      </c>
      <c r="M126" s="10">
        <f ca="1">_xll.EURO($E126,$F126,$O126,$O126,$C126,$R126,1,5)/365.25</f>
        <v>-1.7607630603534466E-4</v>
      </c>
      <c r="N126" s="118">
        <f>VLOOKUP(D126,Lookups!$B$6:$C$304,2)</f>
        <v>40481</v>
      </c>
      <c r="O126" s="24">
        <f>VLOOKUP(D126,Lookups!$B$6:$E$304,4)</f>
        <v>4.4999999999999998E-2</v>
      </c>
      <c r="P126" s="19">
        <f>VLOOKUP(D126,Lookups!$B$6:$D$304,3)</f>
        <v>21</v>
      </c>
      <c r="Q126" s="143">
        <f t="shared" si="5"/>
        <v>0</v>
      </c>
      <c r="R126" s="28">
        <f t="shared" ca="1" si="6"/>
        <v>3292</v>
      </c>
    </row>
    <row r="127" spans="1:18" x14ac:dyDescent="0.2">
      <c r="A127" s="24"/>
      <c r="B127" s="25"/>
      <c r="C127" s="131">
        <v>0.27300000000000002</v>
      </c>
      <c r="D127" s="93">
        <v>40513</v>
      </c>
      <c r="E127" s="128">
        <f t="shared" si="8"/>
        <v>39.913367412501266</v>
      </c>
      <c r="F127" s="127">
        <f t="shared" si="9"/>
        <v>40</v>
      </c>
      <c r="G127" s="64">
        <f ca="1">IF(AND(E127&gt;F127,$G$1="no"),"",_xll.EURO(E127,F127,O127,O127,C127,R127,1,0))</f>
        <v>8.4472381487644483</v>
      </c>
      <c r="H127" s="9">
        <f ca="1">_xll.EURO(E127,F127,O127,O127,C127,R127,1,1)</f>
        <v>0.43748687942297243</v>
      </c>
      <c r="I127" s="64">
        <f ca="1">IF(AND(F127&gt;E127,$G$1="no"),"",_xll.EURO(E127,F127,O127,O127,C127,R127,0,0))</f>
        <v>8.5047732219146912</v>
      </c>
      <c r="J127" s="10">
        <f ca="1">_xll.EURO(E127,F127,O127,O127,C127,R127,0,1)</f>
        <v>-0.22664049817710974</v>
      </c>
      <c r="K127" s="14">
        <f ca="1">_xll.EURO($E127,$F127,$O127,$O127,$C127,$R127,1,2)</f>
        <v>7.4156056784251542E-3</v>
      </c>
      <c r="L127" s="10">
        <f ca="1">_xll.EURO($E127,$F127,$O127,$O127,$C127,$R127,1,3)/100</f>
        <v>0.29332928166100375</v>
      </c>
      <c r="M127" s="10">
        <f ca="1">_xll.EURO($E127,$F127,$O127,$O127,$C127,$R127,1,5)/365.25</f>
        <v>-1.6455387238203858E-4</v>
      </c>
      <c r="N127" s="118">
        <f>VLOOKUP(D127,Lookups!$B$6:$C$304,2)</f>
        <v>40511</v>
      </c>
      <c r="O127" s="24">
        <f>VLOOKUP(D127,Lookups!$B$6:$E$304,4)</f>
        <v>4.4999999999999998E-2</v>
      </c>
      <c r="P127" s="19">
        <f>VLOOKUP(D127,Lookups!$B$6:$D$304,3)</f>
        <v>23</v>
      </c>
      <c r="Q127" s="143">
        <f t="shared" si="5"/>
        <v>0</v>
      </c>
      <c r="R127" s="28">
        <f t="shared" ca="1" si="6"/>
        <v>3322</v>
      </c>
    </row>
    <row r="128" spans="1:18" x14ac:dyDescent="0.2">
      <c r="A128" s="24"/>
      <c r="B128" s="25"/>
      <c r="C128" s="131">
        <v>0.27300000000000002</v>
      </c>
      <c r="D128" s="93">
        <v>40544</v>
      </c>
      <c r="E128" s="128">
        <f t="shared" si="8"/>
        <v>44.046587350937486</v>
      </c>
      <c r="F128" s="127">
        <f t="shared" si="9"/>
        <v>40</v>
      </c>
      <c r="G128" s="64">
        <f ca="1">IF(AND(E128&gt;F128,$G$1="no"),"",_xll.EURO(E128,F128,O128,O128,C128,R128,1,0))</f>
        <v>10.315070369279654</v>
      </c>
      <c r="H128" s="9">
        <f ca="1">_xll.EURO(E128,F128,O128,O128,C128,R128,1,1)</f>
        <v>0.46442189607443651</v>
      </c>
      <c r="I128" s="64">
        <f ca="1">IF(AND(F128&gt;E128,$G$1="no"),"",_xll.EURO(E128,F128,O128,O128,C128,R128,0,0))</f>
        <v>7.6378655282342311</v>
      </c>
      <c r="J128" s="10">
        <f ca="1">_xll.EURO(E128,F128,O128,O128,C128,R128,0,1)</f>
        <v>-0.19717381627937783</v>
      </c>
      <c r="K128" s="14">
        <f ca="1">_xll.EURO($E128,$F128,$O128,$O128,$C128,$R128,1,2)</f>
        <v>6.2949273760205694E-3</v>
      </c>
      <c r="L128" s="10">
        <f ca="1">_xll.EURO($E128,$F128,$O128,$O128,$C128,$R128,1,3)/100</f>
        <v>0.3060703296896351</v>
      </c>
      <c r="M128" s="10">
        <f ca="1">_xll.EURO($E128,$F128,$O128,$O128,$C128,$R128,1,5)/365.25</f>
        <v>2.4843997476498388E-5</v>
      </c>
      <c r="N128" s="118">
        <f>VLOOKUP(D128,Lookups!$B$6:$C$304,2)</f>
        <v>40542</v>
      </c>
      <c r="O128" s="24">
        <f>VLOOKUP(D128,Lookups!$B$6:$E$304,4)</f>
        <v>4.4999999999999998E-2</v>
      </c>
      <c r="P128" s="19">
        <f>VLOOKUP(D128,Lookups!$B$6:$D$304,3)</f>
        <v>21</v>
      </c>
      <c r="Q128" s="143">
        <f t="shared" si="5"/>
        <v>0</v>
      </c>
      <c r="R128" s="28">
        <f t="shared" ca="1" si="6"/>
        <v>3353</v>
      </c>
    </row>
    <row r="129" spans="1:18" x14ac:dyDescent="0.2">
      <c r="A129" s="24"/>
      <c r="B129" s="25"/>
      <c r="C129" s="131">
        <v>0.27300000000000002</v>
      </c>
      <c r="D129" s="93">
        <v>40575</v>
      </c>
      <c r="E129" s="128">
        <f t="shared" si="8"/>
        <v>77.564448279674963</v>
      </c>
      <c r="F129" s="127">
        <f t="shared" si="9"/>
        <v>40</v>
      </c>
      <c r="G129" s="64">
        <f ca="1">IF(AND(E129&gt;F129,$G$1="no"),"",_xll.EURO(E129,F129,O129,O129,C129,R129,1,0))</f>
        <v>28.262477323783251</v>
      </c>
      <c r="H129" s="9">
        <f ca="1">_xll.EURO(E129,F129,O129,O129,C129,R129,1,1)</f>
        <v>0.58481237450555257</v>
      </c>
      <c r="I129" s="64">
        <f ca="1">IF(AND(F129&gt;E129,$G$1="no"),"",_xll.EURO(E129,F129,O129,O129,C129,R129,0,0))</f>
        <v>3.5047374880271454</v>
      </c>
      <c r="J129" s="10">
        <f ca="1">_xll.EURO(E129,F129,O129,O129,C129,R129,0,1)</f>
        <v>-7.4261323354447878E-2</v>
      </c>
      <c r="K129" s="14">
        <f ca="1">_xll.EURO($E129,$F129,$O129,$O129,$C129,$R129,1,2)</f>
        <v>1.9561346603425979E-3</v>
      </c>
      <c r="L129" s="10">
        <f ca="1">_xll.EURO($E129,$F129,$O129,$O129,$C129,$R129,1,3)/100</f>
        <v>0.29766442973094637</v>
      </c>
      <c r="M129" s="10">
        <f ca="1">_xll.EURO($E129,$F129,$O129,$O129,$C129,$R129,1,5)/365.25</f>
        <v>2.2813446390812422E-3</v>
      </c>
      <c r="N129" s="118">
        <f>VLOOKUP(D129,Lookups!$B$6:$C$304,2)</f>
        <v>40573</v>
      </c>
      <c r="O129" s="24">
        <f>VLOOKUP(D129,Lookups!$B$6:$E$304,4)</f>
        <v>4.4999999999999998E-2</v>
      </c>
      <c r="P129" s="19">
        <f>VLOOKUP(D129,Lookups!$B$6:$D$304,3)</f>
        <v>20</v>
      </c>
      <c r="Q129" s="143">
        <f t="shared" si="5"/>
        <v>0</v>
      </c>
      <c r="R129" s="28">
        <f t="shared" ca="1" si="6"/>
        <v>3384</v>
      </c>
    </row>
    <row r="130" spans="1:18" x14ac:dyDescent="0.2">
      <c r="A130" s="24"/>
      <c r="B130" s="25"/>
      <c r="C130" s="131">
        <v>0.27300000000000002</v>
      </c>
      <c r="D130" s="93">
        <v>40603</v>
      </c>
      <c r="E130" s="128">
        <f t="shared" si="8"/>
        <v>42.31624680650112</v>
      </c>
      <c r="F130" s="127">
        <f t="shared" si="9"/>
        <v>40</v>
      </c>
      <c r="G130" s="64">
        <f ca="1">IF(AND(E130&gt;F130,$G$1="no"),"",_xll.EURO(E130,F130,O130,O130,C130,R130,1,0))</f>
        <v>9.5236226626933309</v>
      </c>
      <c r="H130" s="9">
        <f ca="1">_xll.EURO(E130,F130,O130,O130,C130,R130,1,1)</f>
        <v>0.45059505172148656</v>
      </c>
      <c r="I130" s="64">
        <f ca="1">IF(AND(F130&gt;E130,$G$1="no"),"",_xll.EURO(E130,F130,O130,O130,C130,R130,0,0))</f>
        <v>8.0023024634428417</v>
      </c>
      <c r="J130" s="10">
        <f ca="1">_xll.EURO(E130,F130,O130,O130,C130,R130,0,1)</f>
        <v>-0.20620896198746963</v>
      </c>
      <c r="K130" s="14">
        <f ca="1">_xll.EURO($E130,$F130,$O130,$O130,$C130,$R130,1,2)</f>
        <v>6.5987158337020516E-3</v>
      </c>
      <c r="L130" s="10">
        <f ca="1">_xll.EURO($E130,$F130,$O130,$O130,$C130,$R130,1,3)/100</f>
        <v>0.30133886919758185</v>
      </c>
      <c r="M130" s="10">
        <f ca="1">_xll.EURO($E130,$F130,$O130,$O130,$C130,$R130,1,5)/365.25</f>
        <v>-3.2190510378761506E-5</v>
      </c>
      <c r="N130" s="118">
        <f>VLOOKUP(D130,Lookups!$B$6:$C$304,2)</f>
        <v>40601</v>
      </c>
      <c r="O130" s="24">
        <f>VLOOKUP(D130,Lookups!$B$6:$E$304,4)</f>
        <v>4.4999999999999998E-2</v>
      </c>
      <c r="P130" s="19">
        <f>VLOOKUP(D130,Lookups!$B$6:$D$304,3)</f>
        <v>23</v>
      </c>
      <c r="Q130" s="143">
        <f t="shared" si="5"/>
        <v>0</v>
      </c>
      <c r="R130" s="28">
        <f t="shared" ca="1" si="6"/>
        <v>3412</v>
      </c>
    </row>
    <row r="131" spans="1:18" x14ac:dyDescent="0.2">
      <c r="A131" s="24"/>
      <c r="B131" s="25"/>
      <c r="C131" s="131">
        <v>0.27300000000000002</v>
      </c>
      <c r="D131" s="93">
        <v>40634</v>
      </c>
      <c r="E131" s="128">
        <f t="shared" si="8"/>
        <v>41.550830682124236</v>
      </c>
      <c r="F131" s="127">
        <f t="shared" si="9"/>
        <v>40</v>
      </c>
      <c r="G131" s="64">
        <f ca="1">IF(AND(E131&gt;F131,$G$1="no"),"",_xll.EURO(E131,F131,O131,O131,C131,R131,1,0))</f>
        <v>9.1825229724414079</v>
      </c>
      <c r="H131" s="9">
        <f ca="1">_xll.EURO(E131,F131,O131,O131,C131,R131,1,1)</f>
        <v>0.44416826632855388</v>
      </c>
      <c r="I131" s="64">
        <f ca="1">IF(AND(F131&gt;E131,$G$1="no"),"",_xll.EURO(E131,F131,O131,O131,C131,R131,0,0))</f>
        <v>8.1678140457624462</v>
      </c>
      <c r="J131" s="10">
        <f ca="1">_xll.EURO(E131,F131,O131,O131,C131,R131,0,1)</f>
        <v>-0.21013199892611473</v>
      </c>
      <c r="K131" s="14">
        <f ca="1">_xll.EURO($E131,$F131,$O131,$O131,$C131,$R131,1,2)</f>
        <v>6.7286134843613891E-3</v>
      </c>
      <c r="L131" s="10">
        <f ca="1">_xll.EURO($E131,$F131,$O131,$O131,$C131,$R131,1,3)/100</f>
        <v>0.29894717098230877</v>
      </c>
      <c r="M131" s="10">
        <f ca="1">_xll.EURO($E131,$F131,$O131,$O131,$C131,$R131,1,5)/365.25</f>
        <v>-5.3878727135855042E-5</v>
      </c>
      <c r="N131" s="118">
        <f>VLOOKUP(D131,Lookups!$B$6:$C$304,2)</f>
        <v>40632</v>
      </c>
      <c r="O131" s="24">
        <f>VLOOKUP(D131,Lookups!$B$6:$E$304,4)</f>
        <v>4.4999999999999998E-2</v>
      </c>
      <c r="P131" s="19">
        <f>VLOOKUP(D131,Lookups!$B$6:$D$304,3)</f>
        <v>21</v>
      </c>
      <c r="Q131" s="143">
        <f t="shared" si="5"/>
        <v>0</v>
      </c>
      <c r="R131" s="28">
        <f t="shared" ca="1" si="6"/>
        <v>3443</v>
      </c>
    </row>
    <row r="132" spans="1:18" x14ac:dyDescent="0.2">
      <c r="A132" s="24"/>
      <c r="B132" s="25"/>
      <c r="C132" s="131">
        <v>0.27300000000000002</v>
      </c>
      <c r="D132" s="93">
        <v>40664</v>
      </c>
      <c r="E132" s="128">
        <f t="shared" si="8"/>
        <v>44.284464703142007</v>
      </c>
      <c r="F132" s="127">
        <f t="shared" si="9"/>
        <v>40</v>
      </c>
      <c r="G132" s="64">
        <f ca="1">IF(AND(E132&gt;F132,$G$1="no"),"",_xll.EURO(E132,F132,O132,O132,C132,R132,1,0))</f>
        <v>10.418826645683369</v>
      </c>
      <c r="H132" s="9">
        <f ca="1">_xll.EURO(E132,F132,O132,O132,C132,R132,1,1)</f>
        <v>0.46024264338521942</v>
      </c>
      <c r="I132" s="64">
        <f ca="1">IF(AND(F132&gt;E132,$G$1="no"),"",_xll.EURO(E132,F132,O132,O132,C132,R132,0,0))</f>
        <v>7.625842499836379</v>
      </c>
      <c r="J132" s="10">
        <f ca="1">_xll.EURO(E132,F132,O132,O132,C132,R132,0,1)</f>
        <v>-0.19164372734360396</v>
      </c>
      <c r="K132" s="14">
        <f ca="1">_xll.EURO($E132,$F132,$O132,$O132,$C132,$R132,1,2)</f>
        <v>6.0238095080508468E-3</v>
      </c>
      <c r="L132" s="10">
        <f ca="1">_xll.EURO($E132,$F132,$O132,$O132,$C132,$R132,1,3)/100</f>
        <v>0.306655836026475</v>
      </c>
      <c r="M132" s="10">
        <f ca="1">_xll.EURO($E132,$F132,$O132,$O132,$C132,$R132,1,5)/365.25</f>
        <v>7.8378227611954174E-5</v>
      </c>
      <c r="N132" s="118">
        <f>VLOOKUP(D132,Lookups!$B$6:$C$304,2)</f>
        <v>40662</v>
      </c>
      <c r="O132" s="24">
        <f>VLOOKUP(D132,Lookups!$B$6:$E$304,4)</f>
        <v>4.4999999999999998E-2</v>
      </c>
      <c r="P132" s="19">
        <f>VLOOKUP(D132,Lookups!$B$6:$D$304,3)</f>
        <v>21</v>
      </c>
      <c r="Q132" s="143">
        <f t="shared" si="5"/>
        <v>0</v>
      </c>
      <c r="R132" s="28">
        <f t="shared" ca="1" si="6"/>
        <v>3473</v>
      </c>
    </row>
    <row r="133" spans="1:18" x14ac:dyDescent="0.2">
      <c r="A133" s="24"/>
      <c r="B133" s="25"/>
      <c r="C133" s="131">
        <v>0.27300000000000002</v>
      </c>
      <c r="D133" s="93">
        <v>40695</v>
      </c>
      <c r="E133" s="128">
        <f t="shared" si="8"/>
        <v>51.118468418163381</v>
      </c>
      <c r="F133" s="127">
        <f t="shared" si="9"/>
        <v>40</v>
      </c>
      <c r="G133" s="64">
        <f ca="1">IF(AND(E133&gt;F133,$G$1="no"),"",_xll.EURO(E133,F133,O133,O133,C133,R133,1,0))</f>
        <v>13.679998270918361</v>
      </c>
      <c r="H133" s="9">
        <f ca="1">_xll.EURO(E133,F133,O133,O133,C133,R133,1,1)</f>
        <v>0.49486291571118951</v>
      </c>
      <c r="I133" s="64">
        <f ca="1">IF(AND(F133&gt;E133,$G$1="no"),"",_xll.EURO(E133,F133,O133,O133,C133,R133,0,0))</f>
        <v>6.4596496654720479</v>
      </c>
      <c r="J133" s="10">
        <f ca="1">_xll.EURO(E133,F133,O133,O133,C133,R133,0,1)</f>
        <v>-0.15453845270489441</v>
      </c>
      <c r="K133" s="14">
        <f ca="1">_xll.EURO($E133,$F133,$O133,$O133,$C133,$R133,1,2)</f>
        <v>4.6489275692001971E-3</v>
      </c>
      <c r="L133" s="10">
        <f ca="1">_xll.EURO($E133,$F133,$O133,$O133,$C133,$R133,1,3)/100</f>
        <v>0.31815955192287415</v>
      </c>
      <c r="M133" s="10">
        <f ca="1">_xll.EURO($E133,$F133,$O133,$O133,$C133,$R133,1,5)/365.25</f>
        <v>4.4601494278933499E-4</v>
      </c>
      <c r="N133" s="118">
        <f>VLOOKUP(D133,Lookups!$B$6:$C$304,2)</f>
        <v>40693</v>
      </c>
      <c r="O133" s="24">
        <f>VLOOKUP(D133,Lookups!$B$6:$E$304,4)</f>
        <v>4.4999999999999998E-2</v>
      </c>
      <c r="P133" s="19">
        <f>VLOOKUP(D133,Lookups!$B$6:$D$304,3)</f>
        <v>22</v>
      </c>
      <c r="Q133" s="143">
        <f t="shared" si="5"/>
        <v>0</v>
      </c>
      <c r="R133" s="28">
        <f t="shared" ca="1" si="6"/>
        <v>3504</v>
      </c>
    </row>
    <row r="134" spans="1:18" x14ac:dyDescent="0.2">
      <c r="A134" s="24"/>
      <c r="B134" s="25"/>
      <c r="C134" s="131">
        <v>0.27300000000000002</v>
      </c>
      <c r="D134" s="93">
        <v>40725</v>
      </c>
      <c r="E134" s="128">
        <f t="shared" si="8"/>
        <v>60.412731990520797</v>
      </c>
      <c r="F134" s="127">
        <f t="shared" si="9"/>
        <v>40</v>
      </c>
      <c r="G134" s="64">
        <f ca="1">IF(AND(E134&gt;F134,$G$1="no"),"",_xll.EURO(E134,F134,O134,O134,C134,R134,1,0))</f>
        <v>18.428830806249724</v>
      </c>
      <c r="H134" s="9">
        <f ca="1">_xll.EURO(E134,F134,O134,O134,C134,R134,1,1)</f>
        <v>0.52965555261937303</v>
      </c>
      <c r="I134" s="64">
        <f ca="1">IF(AND(F134&gt;E134,$G$1="no"),"",_xll.EURO(E134,F134,O134,O134,C134,R134,0,0))</f>
        <v>5.2216799733505965</v>
      </c>
      <c r="J134" s="10">
        <f ca="1">_xll.EURO(E134,F134,O134,O134,C134,R134,0,1)</f>
        <v>-0.11734999465534864</v>
      </c>
      <c r="K134" s="14">
        <f ca="1">_xll.EURO($E134,$F134,$O134,$O134,$C134,$R134,1,2)</f>
        <v>3.3251663854966893E-3</v>
      </c>
      <c r="L134" s="10">
        <f ca="1">_xll.EURO($E134,$F134,$O134,$O134,$C134,$R134,1,3)/100</f>
        <v>0.3205599789346934</v>
      </c>
      <c r="M134" s="10">
        <f ca="1">_xll.EURO($E134,$F134,$O134,$O134,$C134,$R134,1,5)/365.25</f>
        <v>1.032336386217008E-3</v>
      </c>
      <c r="N134" s="118">
        <f>VLOOKUP(D134,Lookups!$B$6:$C$304,2)</f>
        <v>40723</v>
      </c>
      <c r="O134" s="24">
        <f>VLOOKUP(D134,Lookups!$B$6:$E$304,4)</f>
        <v>4.4999999999999998E-2</v>
      </c>
      <c r="P134" s="19">
        <f>VLOOKUP(D134,Lookups!$B$6:$D$304,3)</f>
        <v>20</v>
      </c>
      <c r="Q134" s="143">
        <f t="shared" si="5"/>
        <v>0</v>
      </c>
      <c r="R134" s="28">
        <f t="shared" ca="1" si="6"/>
        <v>3534</v>
      </c>
    </row>
    <row r="135" spans="1:18" x14ac:dyDescent="0.2">
      <c r="A135" s="24"/>
      <c r="B135" s="25"/>
      <c r="C135" s="131">
        <v>0.27300000000000002</v>
      </c>
      <c r="D135" s="93">
        <v>40756</v>
      </c>
      <c r="E135" s="128">
        <f t="shared" si="8"/>
        <v>60.41274033283085</v>
      </c>
      <c r="F135" s="127">
        <f t="shared" si="9"/>
        <v>40</v>
      </c>
      <c r="G135" s="64">
        <f ca="1">IF(AND(E135&gt;F135,$G$1="no"),"",_xll.EURO(E135,F135,O135,O135,C135,R135,1,0))</f>
        <v>18.396741760218024</v>
      </c>
      <c r="H135" s="9">
        <f ca="1">_xll.EURO(E135,F135,O135,O135,C135,R135,1,1)</f>
        <v>0.52759275677171125</v>
      </c>
      <c r="I135" s="64">
        <f ca="1">IF(AND(F135&gt;E135,$G$1="no"),"",_xll.EURO(E135,F135,O135,O135,C135,R135,0,0))</f>
        <v>5.2399314416792766</v>
      </c>
      <c r="J135" s="10">
        <f ca="1">_xll.EURO(E135,F135,O135,O135,C135,R135,0,1)</f>
        <v>-0.11694639397513787</v>
      </c>
      <c r="K135" s="14">
        <f ca="1">_xll.EURO($E135,$F135,$O135,$O135,$C135,$R135,1,2)</f>
        <v>3.2988292541634191E-3</v>
      </c>
      <c r="L135" s="10">
        <f ca="1">_xll.EURO($E135,$F135,$O135,$O135,$C135,$R135,1,3)/100</f>
        <v>0.32081071529071492</v>
      </c>
      <c r="M135" s="10">
        <f ca="1">_xll.EURO($E135,$F135,$O135,$O135,$C135,$R135,1,5)/365.25</f>
        <v>1.0381894428088761E-3</v>
      </c>
      <c r="N135" s="118">
        <f>VLOOKUP(D135,Lookups!$B$6:$C$304,2)</f>
        <v>40754</v>
      </c>
      <c r="O135" s="24">
        <f>VLOOKUP(D135,Lookups!$B$6:$E$304,4)</f>
        <v>4.4999999999999998E-2</v>
      </c>
      <c r="P135" s="19">
        <f>VLOOKUP(D135,Lookups!$B$6:$D$304,3)</f>
        <v>23</v>
      </c>
      <c r="Q135" s="143">
        <f t="shared" si="5"/>
        <v>0</v>
      </c>
      <c r="R135" s="28">
        <f t="shared" ca="1" si="6"/>
        <v>3565</v>
      </c>
    </row>
    <row r="136" spans="1:18" x14ac:dyDescent="0.2">
      <c r="A136" s="24"/>
      <c r="B136" s="25"/>
      <c r="C136" s="131">
        <v>0.27300000000000002</v>
      </c>
      <c r="D136" s="93">
        <v>40787</v>
      </c>
      <c r="E136" s="128">
        <f t="shared" si="8"/>
        <v>44.284456360831946</v>
      </c>
      <c r="F136" s="127">
        <f t="shared" si="9"/>
        <v>40</v>
      </c>
      <c r="G136" s="64">
        <f ca="1">IF(AND(E136&gt;F136,$G$1="no"),"",_xll.EURO(E136,F136,O136,O136,C136,R136,1,0))</f>
        <v>10.406664701281505</v>
      </c>
      <c r="H136" s="9">
        <f ca="1">_xll.EURO(E136,F136,O136,O136,C136,R136,1,1)</f>
        <v>0.45449202334398914</v>
      </c>
      <c r="I136" s="64">
        <f ca="1">IF(AND(F136&gt;E136,$G$1="no"),"",_xll.EURO(E136,F136,O136,O136,C136,R136,0,0))</f>
        <v>7.6556917231197072</v>
      </c>
      <c r="J136" s="10">
        <f ca="1">_xll.EURO(E136,F136,O136,O136,C136,R136,0,1)</f>
        <v>-0.18759013282193884</v>
      </c>
      <c r="K136" s="14">
        <f ca="1">_xll.EURO($E136,$F136,$O136,$O136,$C136,$R136,1,2)</f>
        <v>5.8140483497549451E-3</v>
      </c>
      <c r="L136" s="10">
        <f ca="1">_xll.EURO($E136,$F136,$O136,$O136,$C136,$R136,1,3)/100</f>
        <v>0.30645970541513784</v>
      </c>
      <c r="M136" s="10">
        <f ca="1">_xll.EURO($E136,$F136,$O136,$O136,$C136,$R136,1,5)/365.25</f>
        <v>1.1884969222938701E-4</v>
      </c>
      <c r="N136" s="118">
        <f>VLOOKUP(D136,Lookups!$B$6:$C$304,2)</f>
        <v>40785</v>
      </c>
      <c r="O136" s="24">
        <f>VLOOKUP(D136,Lookups!$B$6:$E$304,4)</f>
        <v>4.4999999999999998E-2</v>
      </c>
      <c r="P136" s="19">
        <f>VLOOKUP(D136,Lookups!$B$6:$D$304,3)</f>
        <v>21</v>
      </c>
      <c r="Q136" s="143">
        <f t="shared" si="5"/>
        <v>0</v>
      </c>
      <c r="R136" s="28">
        <f t="shared" ca="1" si="6"/>
        <v>3596</v>
      </c>
    </row>
    <row r="137" spans="1:18" x14ac:dyDescent="0.2">
      <c r="A137" s="24"/>
      <c r="B137" s="25"/>
      <c r="C137" s="131">
        <v>0.27300000000000002</v>
      </c>
      <c r="D137" s="93">
        <v>40817</v>
      </c>
      <c r="E137" s="128">
        <f t="shared" si="8"/>
        <v>40.566747594964959</v>
      </c>
      <c r="F137" s="127">
        <f t="shared" si="9"/>
        <v>40</v>
      </c>
      <c r="G137" s="64">
        <f ca="1">IF(AND(E137&gt;F137,$G$1="no"),"",_xll.EURO(E137,F137,O137,O137,C137,R137,1,0))</f>
        <v>8.7602007136629627</v>
      </c>
      <c r="H137" s="9">
        <f ca="1">_xll.EURO(E137,F137,O137,O137,C137,R137,1,1)</f>
        <v>0.43011750910776692</v>
      </c>
      <c r="I137" s="64">
        <f ca="1">IF(AND(F137&gt;E137,$G$1="no"),"",_xll.EURO(E137,F137,O137,O137,C137,R137,0,0))</f>
        <v>8.3976447180989329</v>
      </c>
      <c r="J137" s="10">
        <f ca="1">_xll.EURO(E137,F137,O137,O137,C137,R137,0,1)</f>
        <v>-0.20959582851380576</v>
      </c>
      <c r="K137" s="14">
        <f ca="1">_xll.EURO($E137,$F137,$O137,$O137,$C137,$R137,1,2)</f>
        <v>6.6201035388760588E-3</v>
      </c>
      <c r="L137" s="10">
        <f ca="1">_xll.EURO($E137,$F137,$O137,$O137,$C137,$R137,1,3)/100</f>
        <v>0.29526052245453038</v>
      </c>
      <c r="M137" s="10">
        <f ca="1">_xll.EURO($E137,$F137,$O137,$O137,$C137,$R137,1,5)/365.25</f>
        <v>-3.2216457898804659E-5</v>
      </c>
      <c r="N137" s="118">
        <f>VLOOKUP(D137,Lookups!$B$6:$C$304,2)</f>
        <v>40815</v>
      </c>
      <c r="O137" s="24">
        <f>VLOOKUP(D137,Lookups!$B$6:$E$304,4)</f>
        <v>4.4999999999999998E-2</v>
      </c>
      <c r="P137" s="19">
        <f>VLOOKUP(D137,Lookups!$B$6:$D$304,3)</f>
        <v>21</v>
      </c>
      <c r="Q137" s="143">
        <f t="shared" si="5"/>
        <v>0</v>
      </c>
      <c r="R137" s="28">
        <f t="shared" ca="1" si="6"/>
        <v>3626</v>
      </c>
    </row>
    <row r="138" spans="1:18" x14ac:dyDescent="0.2">
      <c r="A138" s="24"/>
      <c r="B138" s="25"/>
      <c r="C138" s="131">
        <v>0.27300000000000002</v>
      </c>
      <c r="D138" s="93">
        <v>40848</v>
      </c>
      <c r="E138" s="128">
        <f t="shared" si="8"/>
        <v>40.512067923688782</v>
      </c>
      <c r="F138" s="127">
        <f t="shared" si="9"/>
        <v>40</v>
      </c>
      <c r="G138" s="64">
        <f ca="1">IF(AND(E138&gt;F138,$G$1="no"),"",_xll.EURO(E138,F138,O138,O138,C138,R138,1,0))</f>
        <v>8.7376039528709448</v>
      </c>
      <c r="H138" s="9">
        <f ca="1">_xll.EURO(E138,F138,O138,O138,C138,R138,1,1)</f>
        <v>0.42852475879392499</v>
      </c>
      <c r="I138" s="64">
        <f ca="1">IF(AND(F138&gt;E138,$G$1="no"),"",_xll.EURO(E138,F138,O138,O138,C138,R138,0,0))</f>
        <v>8.4112760003878062</v>
      </c>
      <c r="J138" s="10">
        <f ca="1">_xll.EURO(E138,F138,O138,O138,C138,R138,0,1)</f>
        <v>-0.20874998033125231</v>
      </c>
      <c r="K138" s="14">
        <f ca="1">_xll.EURO($E138,$F138,$O138,$O138,$C138,$R138,1,2)</f>
        <v>6.5751214822275623E-3</v>
      </c>
      <c r="L138" s="10">
        <f ca="1">_xll.EURO($E138,$F138,$O138,$O138,$C138,$R138,1,3)/100</f>
        <v>0.29496466169920005</v>
      </c>
      <c r="M138" s="10">
        <f ca="1">_xll.EURO($E138,$F138,$O138,$O138,$C138,$R138,1,5)/365.25</f>
        <v>-2.4474048835247972E-5</v>
      </c>
      <c r="N138" s="118">
        <f>VLOOKUP(D138,Lookups!$B$6:$C$304,2)</f>
        <v>40846</v>
      </c>
      <c r="O138" s="24">
        <f>VLOOKUP(D138,Lookups!$B$6:$E$304,4)</f>
        <v>4.4999999999999998E-2</v>
      </c>
      <c r="P138" s="19">
        <f>VLOOKUP(D138,Lookups!$B$6:$D$304,3)</f>
        <v>21</v>
      </c>
      <c r="Q138" s="143">
        <f t="shared" si="5"/>
        <v>0</v>
      </c>
      <c r="R138" s="28">
        <f t="shared" ca="1" si="6"/>
        <v>3657</v>
      </c>
    </row>
    <row r="139" spans="1:18" x14ac:dyDescent="0.2">
      <c r="A139" s="24"/>
      <c r="B139" s="25"/>
      <c r="C139" s="131">
        <v>0.27300000000000002</v>
      </c>
      <c r="D139" s="93">
        <v>40878</v>
      </c>
      <c r="E139" s="128">
        <f t="shared" si="8"/>
        <v>40.512067923688782</v>
      </c>
      <c r="F139" s="127">
        <f t="shared" si="9"/>
        <v>40</v>
      </c>
      <c r="G139" s="64">
        <f ca="1">IF(AND(E139&gt;F139,$G$1="no"),"",_xll.EURO(E139,F139,O139,O139,C139,R139,1,0))</f>
        <v>8.7381962231196368</v>
      </c>
      <c r="H139" s="9">
        <f ca="1">_xll.EURO(E139,F139,O139,O139,C139,R139,1,1)</f>
        <v>0.42733521511671196</v>
      </c>
      <c r="I139" s="64">
        <f ca="1">IF(AND(F139&gt;E139,$G$1="no"),"",_xll.EURO(E139,F139,O139,O139,C139,R139,0,0))</f>
        <v>8.4130721846496197</v>
      </c>
      <c r="J139" s="10">
        <f ca="1">_xll.EURO(E139,F139,O139,O139,C139,R139,0,1)</f>
        <v>-0.2075884413543341</v>
      </c>
      <c r="K139" s="14">
        <f ca="1">_xll.EURO($E139,$F139,$O139,$O139,$C139,$R139,1,2)</f>
        <v>6.5191738843683403E-3</v>
      </c>
      <c r="L139" s="10">
        <f ca="1">_xll.EURO($E139,$F139,$O139,$O139,$C139,$R139,1,3)/100</f>
        <v>0.29485394946382509</v>
      </c>
      <c r="M139" s="10">
        <f ca="1">_xll.EURO($E139,$F139,$O139,$O139,$C139,$R139,1,5)/365.25</f>
        <v>-1.50328966916469E-5</v>
      </c>
      <c r="N139" s="118">
        <f>VLOOKUP(D139,Lookups!$B$6:$C$304,2)</f>
        <v>40876</v>
      </c>
      <c r="O139" s="24">
        <f>VLOOKUP(D139,Lookups!$B$6:$E$304,4)</f>
        <v>4.4999999999999998E-2</v>
      </c>
      <c r="P139" s="19">
        <f>VLOOKUP(D139,Lookups!$B$6:$D$304,3)</f>
        <v>21</v>
      </c>
      <c r="Q139" s="143">
        <f t="shared" si="5"/>
        <v>0</v>
      </c>
      <c r="R139" s="28">
        <f t="shared" ca="1" si="6"/>
        <v>3687</v>
      </c>
    </row>
    <row r="140" spans="1:18" x14ac:dyDescent="0.2">
      <c r="A140" s="24"/>
      <c r="B140" s="25"/>
      <c r="C140" s="131">
        <v>0.27300000000000002</v>
      </c>
      <c r="D140" s="93">
        <v>40909</v>
      </c>
      <c r="E140" s="128">
        <f t="shared" si="8"/>
        <v>44.707286161201544</v>
      </c>
      <c r="F140" s="127">
        <f t="shared" si="9"/>
        <v>40</v>
      </c>
      <c r="G140" s="64">
        <f ca="1">IF(AND(E140&gt;F140,$G$1="no"),"",_xll.EURO(E140,F140,O140,O140,C140,R140,1,0))</f>
        <v>10.58013887702803</v>
      </c>
      <c r="H140" s="9">
        <f ca="1">_xll.EURO(E140,F140,O140,O140,C140,R140,1,1)</f>
        <v>0.45120479593874313</v>
      </c>
      <c r="I140" s="64">
        <f ca="1">IF(AND(F140&gt;E140,$G$1="no"),"",_xll.EURO(E140,F140,O140,O140,C140,R140,0,0))</f>
        <v>7.6027647691845583</v>
      </c>
      <c r="J140" s="10">
        <f ca="1">_xll.EURO(E140,F140,O140,O140,C140,R140,0,1)</f>
        <v>-0.18129852038470995</v>
      </c>
      <c r="K140" s="14">
        <f ca="1">_xll.EURO($E140,$F140,$O140,$O140,$C140,$R140,1,2)</f>
        <v>5.5294923075079223E-3</v>
      </c>
      <c r="L140" s="10">
        <f ca="1">_xll.EURO($E140,$F140,$O140,$O140,$C140,$R140,1,3)/100</f>
        <v>0.30713101995282843</v>
      </c>
      <c r="M140" s="10">
        <f ca="1">_xll.EURO($E140,$F140,$O140,$O140,$C140,$R140,1,5)/365.25</f>
        <v>1.7592895045247944E-4</v>
      </c>
      <c r="N140" s="118">
        <f>VLOOKUP(D140,Lookups!$B$6:$C$304,2)</f>
        <v>40907</v>
      </c>
      <c r="O140" s="24">
        <f>VLOOKUP(D140,Lookups!$B$6:$E$304,4)</f>
        <v>4.4999999999999998E-2</v>
      </c>
      <c r="P140" s="19">
        <f>VLOOKUP(D140,Lookups!$B$6:$D$304,3)</f>
        <v>21</v>
      </c>
      <c r="Q140" s="143">
        <f t="shared" si="5"/>
        <v>0</v>
      </c>
      <c r="R140" s="28">
        <f t="shared" ca="1" si="6"/>
        <v>3718</v>
      </c>
    </row>
    <row r="141" spans="1:18" x14ac:dyDescent="0.2">
      <c r="A141" s="24"/>
      <c r="B141" s="25"/>
      <c r="C141" s="131">
        <v>0.27300000000000002</v>
      </c>
      <c r="D141" s="93">
        <v>40940</v>
      </c>
      <c r="E141" s="128">
        <f t="shared" si="8"/>
        <v>78.727915003870081</v>
      </c>
      <c r="F141" s="127">
        <f t="shared" si="9"/>
        <v>40</v>
      </c>
      <c r="G141" s="64">
        <f ca="1">IF(AND(E141&gt;F141,$G$1="no"),"",_xll.EURO(E141,F141,O141,O141,C141,R141,1,0))</f>
        <v>28.081723297865185</v>
      </c>
      <c r="H141" s="9">
        <f ca="1">_xll.EURO(E141,F141,O141,O141,C141,R141,1,1)</f>
        <v>0.55898398933112337</v>
      </c>
      <c r="I141" s="64">
        <f ca="1">IF(AND(F141&gt;E141,$G$1="no"),"",_xll.EURO(E141,F141,O141,O141,C141,R141,0,0))</f>
        <v>3.6795660327107571</v>
      </c>
      <c r="J141" s="10">
        <f ca="1">_xll.EURO(E141,F141,O141,O141,C141,R141,0,1)</f>
        <v>-7.1108213223956482E-2</v>
      </c>
      <c r="K141" s="14">
        <f ca="1">_xll.EURO($E141,$F141,$O141,$O141,$C141,$R141,1,2)</f>
        <v>1.7524707661149316E-3</v>
      </c>
      <c r="L141" s="10">
        <f ca="1">_xll.EURO($E141,$F141,$O141,$O141,$C141,$R141,1,3)/100</f>
        <v>0.30436600554141202</v>
      </c>
      <c r="M141" s="10">
        <f ca="1">_xll.EURO($E141,$F141,$O141,$O141,$C141,$R141,1,5)/365.25</f>
        <v>2.3515727936676231E-3</v>
      </c>
      <c r="N141" s="118">
        <f>VLOOKUP(D141,Lookups!$B$6:$C$304,2)</f>
        <v>40938</v>
      </c>
      <c r="O141" s="24">
        <f>VLOOKUP(D141,Lookups!$B$6:$E$304,4)</f>
        <v>4.4999999999999998E-2</v>
      </c>
      <c r="P141" s="19">
        <f>VLOOKUP(D141,Lookups!$B$6:$D$304,3)</f>
        <v>21</v>
      </c>
      <c r="Q141" s="143">
        <f t="shared" ref="Q141:Q204" si="10">IF(D141&lt;$F$6,0,IF(D141&gt;$F$7,0,1))</f>
        <v>0</v>
      </c>
      <c r="R141" s="28">
        <f t="shared" ref="R141:R204" ca="1" si="11">N141-$D$4</f>
        <v>3749</v>
      </c>
    </row>
    <row r="142" spans="1:18" x14ac:dyDescent="0.2">
      <c r="A142" s="24"/>
      <c r="B142" s="25"/>
      <c r="C142" s="131">
        <v>0.27300000000000002</v>
      </c>
      <c r="D142" s="93">
        <v>40969</v>
      </c>
      <c r="E142" s="128">
        <f t="shared" si="8"/>
        <v>42.950990508598629</v>
      </c>
      <c r="F142" s="127">
        <f t="shared" si="9"/>
        <v>40</v>
      </c>
      <c r="G142" s="64">
        <f ca="1">IF(AND(E142&gt;F142,$G$1="no"),"",_xll.EURO(E142,F142,O142,O142,C142,R142,1,0))</f>
        <v>9.7900836319496403</v>
      </c>
      <c r="H142" s="9">
        <f ca="1">_xll.EURO(E142,F142,O142,O142,C142,R142,1,1)</f>
        <v>0.4385459964655069</v>
      </c>
      <c r="I142" s="64">
        <f ca="1">IF(AND(F142&gt;E142,$G$1="no"),"",_xll.EURO(E142,F142,O142,O142,C142,R142,0,0))</f>
        <v>7.9373190962313149</v>
      </c>
      <c r="J142" s="10">
        <f ca="1">_xll.EURO(E142,F142,O142,O142,C142,R142,0,1)</f>
        <v>-0.18929896959579232</v>
      </c>
      <c r="K142" s="14">
        <f ca="1">_xll.EURO($E142,$F142,$O142,$O142,$C142,$R142,1,2)</f>
        <v>5.8017286829132242E-3</v>
      </c>
      <c r="L142" s="10">
        <f ca="1">_xll.EURO($E142,$F142,$O142,$O142,$C142,$R142,1,3)/100</f>
        <v>0.30223040885090774</v>
      </c>
      <c r="M142" s="10">
        <f ca="1">_xll.EURO($E142,$F142,$O142,$O142,$C142,$R142,1,5)/365.25</f>
        <v>1.1420512104200565E-4</v>
      </c>
      <c r="N142" s="118">
        <f>VLOOKUP(D142,Lookups!$B$6:$C$304,2)</f>
        <v>40967</v>
      </c>
      <c r="O142" s="24">
        <f>VLOOKUP(D142,Lookups!$B$6:$E$304,4)</f>
        <v>4.4999999999999998E-2</v>
      </c>
      <c r="P142" s="19">
        <f>VLOOKUP(D142,Lookups!$B$6:$D$304,3)</f>
        <v>22</v>
      </c>
      <c r="Q142" s="143">
        <f t="shared" si="10"/>
        <v>0</v>
      </c>
      <c r="R142" s="28">
        <f t="shared" ca="1" si="11"/>
        <v>3778</v>
      </c>
    </row>
    <row r="143" spans="1:18" x14ac:dyDescent="0.2">
      <c r="A143" s="24"/>
      <c r="B143" s="25"/>
      <c r="C143" s="131">
        <v>0.27300000000000002</v>
      </c>
      <c r="D143" s="93">
        <v>41000</v>
      </c>
      <c r="E143" s="128">
        <f t="shared" si="8"/>
        <v>42.174093142356092</v>
      </c>
      <c r="F143" s="127">
        <f t="shared" si="9"/>
        <v>40</v>
      </c>
      <c r="G143" s="64">
        <f ca="1">IF(AND(E143&gt;F143,$G$1="no"),"",_xll.EURO(E143,F143,O143,O143,C143,R143,1,0))</f>
        <v>9.4485015253875932</v>
      </c>
      <c r="H143" s="9">
        <f ca="1">_xll.EURO(E143,F143,O143,O143,C143,R143,1,1)</f>
        <v>0.43266037432581234</v>
      </c>
      <c r="I143" s="64">
        <f ca="1">IF(AND(F143&gt;E143,$G$1="no"),"",_xll.EURO(E143,F143,O143,O143,C143,R143,0,0))</f>
        <v>8.0887114691978148</v>
      </c>
      <c r="J143" s="10">
        <f ca="1">_xll.EURO(E143,F143,O143,O143,C143,R143,0,1)</f>
        <v>-0.1927912356802593</v>
      </c>
      <c r="K143" s="14">
        <f ca="1">_xll.EURO($E143,$F143,$O143,$O143,$C143,$R143,1,2)</f>
        <v>5.9199289991192748E-3</v>
      </c>
      <c r="L143" s="10">
        <f ca="1">_xll.EURO($E143,$F143,$O143,$O143,$C143,$R143,1,3)/100</f>
        <v>0.29977223012742665</v>
      </c>
      <c r="M143" s="10">
        <f ca="1">_xll.EURO($E143,$F143,$O143,$O143,$C143,$R143,1,5)/365.25</f>
        <v>8.9817346158161404E-5</v>
      </c>
      <c r="N143" s="118">
        <f>VLOOKUP(D143,Lookups!$B$6:$C$304,2)</f>
        <v>40998</v>
      </c>
      <c r="O143" s="24">
        <f>VLOOKUP(D143,Lookups!$B$6:$E$304,4)</f>
        <v>4.4999999999999998E-2</v>
      </c>
      <c r="P143" s="19">
        <f>VLOOKUP(D143,Lookups!$B$6:$D$304,3)</f>
        <v>21</v>
      </c>
      <c r="Q143" s="143">
        <f t="shared" si="10"/>
        <v>0</v>
      </c>
      <c r="R143" s="28">
        <f t="shared" ca="1" si="11"/>
        <v>3809</v>
      </c>
    </row>
    <row r="144" spans="1:18" x14ac:dyDescent="0.2">
      <c r="A144" s="24"/>
      <c r="B144" s="25"/>
      <c r="C144" s="131">
        <v>0.155</v>
      </c>
      <c r="D144" s="93">
        <v>41030</v>
      </c>
      <c r="E144" s="128">
        <f t="shared" si="8"/>
        <v>44.948731673689132</v>
      </c>
      <c r="F144" s="127">
        <f t="shared" si="9"/>
        <v>40</v>
      </c>
      <c r="G144" s="64">
        <f ca="1">IF(AND(E144&gt;F144,$G$1="no"),"",_xll.EURO(E144,F144,O144,O144,C144,R144,1,0))</f>
        <v>6.9303213169149078</v>
      </c>
      <c r="H144" s="9">
        <f ca="1">_xll.EURO(E144,F144,O144,O144,C144,R144,1,1)</f>
        <v>0.42721865043858021</v>
      </c>
      <c r="I144" s="64">
        <f ca="1">IF(AND(F144&gt;E144,$G$1="no"),"",_xll.EURO(E144,F144,O144,O144,C144,R144,0,0))</f>
        <v>3.8465481436223268</v>
      </c>
      <c r="J144" s="10">
        <f ca="1">_xll.EURO(E144,F144,O144,O144,C144,R144,0,1)</f>
        <v>-0.19592549570457041</v>
      </c>
      <c r="K144" s="14">
        <f ca="1">_xll.EURO($E144,$F144,$O144,$O144,$C144,$R144,1,2)</f>
        <v>9.7926118903976563E-3</v>
      </c>
      <c r="L144" s="10">
        <f ca="1">_xll.EURO($E144,$F144,$O144,$O144,$C144,$R144,1,3)/100</f>
        <v>0.32232427281126308</v>
      </c>
      <c r="M144" s="10">
        <f ca="1">_xll.EURO($E144,$F144,$O144,$O144,$C144,$R144,1,5)/365.25</f>
        <v>2.0314465527003451E-4</v>
      </c>
      <c r="N144" s="118">
        <f>VLOOKUP(D144,Lookups!$B$6:$C$304,2)</f>
        <v>41028</v>
      </c>
      <c r="O144" s="24">
        <f>VLOOKUP(D144,Lookups!$B$6:$E$304,4)</f>
        <v>4.4999999999999998E-2</v>
      </c>
      <c r="P144" s="19">
        <f>VLOOKUP(D144,Lookups!$B$6:$D$304,3)</f>
        <v>22</v>
      </c>
      <c r="Q144" s="143">
        <f t="shared" si="10"/>
        <v>0</v>
      </c>
      <c r="R144" s="28">
        <f t="shared" ca="1" si="11"/>
        <v>3839</v>
      </c>
    </row>
    <row r="145" spans="1:18" x14ac:dyDescent="0.2">
      <c r="A145" s="24"/>
      <c r="B145" s="25"/>
      <c r="C145" s="131">
        <v>0.155</v>
      </c>
      <c r="D145" s="93">
        <v>41061</v>
      </c>
      <c r="E145" s="128">
        <f t="shared" si="8"/>
        <v>51.885245444435824</v>
      </c>
      <c r="F145" s="127">
        <f t="shared" ref="F145:F176" si="12">IF($G$8="atm",E145,$G$8)</f>
        <v>40</v>
      </c>
      <c r="G145" s="64">
        <f ca="1">IF(AND(E145&gt;F145,$G$1="no"),"",_xll.EURO(E145,F145,O145,O145,C145,R145,1,0))</f>
        <v>10.087386641500297</v>
      </c>
      <c r="H145" s="9">
        <f ca="1">_xll.EURO(E145,F145,O145,O145,C145,R145,1,1)</f>
        <v>0.4834092605720493</v>
      </c>
      <c r="I145" s="64">
        <f ca="1">IF(AND(F145&gt;E145,$G$1="no"),"",_xll.EURO(E145,F145,O145,O145,C145,R145,0,0))</f>
        <v>2.7093981625358943</v>
      </c>
      <c r="J145" s="10">
        <f ca="1">_xll.EURO(E145,F145,O145,O145,C145,R145,0,1)</f>
        <v>-0.13735944912409512</v>
      </c>
      <c r="K145" s="14">
        <f ca="1">_xll.EURO($E145,$F145,$O145,$O145,$C145,$R145,1,2)</f>
        <v>7.0446359080399857E-3</v>
      </c>
      <c r="L145" s="10">
        <f ca="1">_xll.EURO($E145,$F145,$O145,$O145,$C145,$R145,1,3)/100</f>
        <v>0.31145746303579519</v>
      </c>
      <c r="M145" s="10">
        <f ca="1">_xll.EURO($E145,$F145,$O145,$O145,$C145,$R145,1,5)/365.25</f>
        <v>6.1907944982650658E-4</v>
      </c>
      <c r="N145" s="118">
        <f>VLOOKUP(D145,Lookups!$B$6:$C$304,2)</f>
        <v>41059</v>
      </c>
      <c r="O145" s="24">
        <f>VLOOKUP(D145,Lookups!$B$6:$E$304,4)</f>
        <v>4.4999999999999998E-2</v>
      </c>
      <c r="P145" s="19">
        <f>VLOOKUP(D145,Lookups!$B$6:$D$304,3)</f>
        <v>21</v>
      </c>
      <c r="Q145" s="143">
        <f t="shared" si="10"/>
        <v>0</v>
      </c>
      <c r="R145" s="28">
        <f t="shared" ca="1" si="11"/>
        <v>3870</v>
      </c>
    </row>
    <row r="146" spans="1:18" x14ac:dyDescent="0.2">
      <c r="A146" s="24"/>
      <c r="B146" s="25"/>
      <c r="C146" s="131">
        <v>0.155</v>
      </c>
      <c r="D146" s="93">
        <v>41091</v>
      </c>
      <c r="E146" s="128">
        <f t="shared" si="8"/>
        <v>61.318922970378601</v>
      </c>
      <c r="F146" s="127">
        <f t="shared" si="12"/>
        <v>40</v>
      </c>
      <c r="G146" s="64">
        <f ca="1">IF(AND(E146&gt;F146,$G$1="no"),"",_xll.EURO(E146,F146,O146,O146,C146,R146,1,0))</f>
        <v>14.878629705870146</v>
      </c>
      <c r="H146" s="9">
        <f ca="1">_xll.EURO(E146,F146,O146,O146,C146,R146,1,1)</f>
        <v>0.53412888485873811</v>
      </c>
      <c r="I146" s="64">
        <f ca="1">IF(AND(F146&gt;E146,$G$1="no"),"",_xll.EURO(E146,F146,O146,O146,C146,R146,0,0))</f>
        <v>1.6933337291248938</v>
      </c>
      <c r="J146" s="10">
        <f ca="1">_xll.EURO(E146,F146,O146,O146,C146,R146,0,1)</f>
        <v>-8.4349637488073254E-2</v>
      </c>
      <c r="K146" s="14">
        <f ca="1">_xll.EURO($E146,$F146,$O146,$O146,$C146,$R146,1,2)</f>
        <v>4.3540046989529301E-3</v>
      </c>
      <c r="L146" s="10">
        <f ca="1">_xll.EURO($E146,$F146,$O146,$O146,$C146,$R146,1,3)/100</f>
        <v>0.27094679007255001</v>
      </c>
      <c r="M146" s="10">
        <f ca="1">_xll.EURO($E146,$F146,$O146,$O146,$C146,$R146,1,5)/365.25</f>
        <v>1.2946761589755656E-3</v>
      </c>
      <c r="N146" s="118">
        <f>VLOOKUP(D146,Lookups!$B$6:$C$304,2)</f>
        <v>41089</v>
      </c>
      <c r="O146" s="24">
        <f>VLOOKUP(D146,Lookups!$B$6:$E$304,4)</f>
        <v>4.4999999999999998E-2</v>
      </c>
      <c r="P146" s="19">
        <f>VLOOKUP(D146,Lookups!$B$6:$D$304,3)</f>
        <v>21</v>
      </c>
      <c r="Q146" s="143">
        <f t="shared" si="10"/>
        <v>0</v>
      </c>
      <c r="R146" s="28">
        <f t="shared" ca="1" si="11"/>
        <v>3900</v>
      </c>
    </row>
    <row r="147" spans="1:18" x14ac:dyDescent="0.2">
      <c r="A147" s="24"/>
      <c r="B147" s="25"/>
      <c r="C147" s="131">
        <v>0.155</v>
      </c>
      <c r="D147" s="93">
        <v>41122</v>
      </c>
      <c r="E147" s="128">
        <f t="shared" si="8"/>
        <v>61.318931437823309</v>
      </c>
      <c r="F147" s="127">
        <f t="shared" si="12"/>
        <v>40</v>
      </c>
      <c r="G147" s="64">
        <f ca="1">IF(AND(E147&gt;F147,$G$1="no"),"",_xll.EURO(E147,F147,O147,O147,C147,R147,1,0))</f>
        <v>14.838532384311364</v>
      </c>
      <c r="H147" s="9">
        <f ca="1">_xll.EURO(E147,F147,O147,O147,C147,R147,1,1)</f>
        <v>0.53177882271583954</v>
      </c>
      <c r="I147" s="64">
        <f ca="1">IF(AND(F147&gt;E147,$G$1="no"),"",_xll.EURO(E147,F147,O147,O147,C147,R147,0,0))</f>
        <v>1.7034937708063982</v>
      </c>
      <c r="J147" s="10">
        <f ca="1">_xll.EURO(E147,F147,O147,O147,C147,R147,0,1)</f>
        <v>-8.4342048623951588E-2</v>
      </c>
      <c r="K147" s="14">
        <f ca="1">_xll.EURO($E147,$F147,$O147,$O147,$C147,$R147,1,2)</f>
        <v>4.3313012823213218E-3</v>
      </c>
      <c r="L147" s="10">
        <f ca="1">_xll.EURO($E147,$F147,$O147,$O147,$C147,$R147,1,3)/100</f>
        <v>0.27167649624319518</v>
      </c>
      <c r="M147" s="10">
        <f ca="1">_xll.EURO($E147,$F147,$O147,$O147,$C147,$R147,1,5)/365.25</f>
        <v>1.2925434130004378E-3</v>
      </c>
      <c r="N147" s="118">
        <f>VLOOKUP(D147,Lookups!$B$6:$C$304,2)</f>
        <v>41120</v>
      </c>
      <c r="O147" s="24">
        <f>VLOOKUP(D147,Lookups!$B$6:$E$304,4)</f>
        <v>4.4999999999999998E-2</v>
      </c>
      <c r="P147" s="19">
        <f>VLOOKUP(D147,Lookups!$B$6:$D$304,3)</f>
        <v>23</v>
      </c>
      <c r="Q147" s="143">
        <f t="shared" si="10"/>
        <v>0</v>
      </c>
      <c r="R147" s="28">
        <f t="shared" ca="1" si="11"/>
        <v>3931</v>
      </c>
    </row>
    <row r="148" spans="1:18" x14ac:dyDescent="0.2">
      <c r="A148" s="24"/>
      <c r="B148" s="25"/>
      <c r="C148" s="131">
        <v>0.155</v>
      </c>
      <c r="D148" s="93">
        <v>41153</v>
      </c>
      <c r="E148" s="128">
        <f t="shared" si="8"/>
        <v>44.948723206244424</v>
      </c>
      <c r="F148" s="127">
        <f t="shared" si="12"/>
        <v>40</v>
      </c>
      <c r="G148" s="64">
        <f ca="1">IF(AND(E148&gt;F148,$G$1="no"),"",_xll.EURO(E148,F148,O148,O148,C148,R148,1,0))</f>
        <v>6.9042912653532191</v>
      </c>
      <c r="H148" s="9">
        <f ca="1">_xll.EURO(E148,F148,O148,O148,C148,R148,1,1)</f>
        <v>0.42087212845302147</v>
      </c>
      <c r="I148" s="64">
        <f ca="1">IF(AND(F148&gt;E148,$G$1="no"),"",_xll.EURO(E148,F148,O148,O148,C148,R148,0,0))</f>
        <v>3.8669024975629842</v>
      </c>
      <c r="J148" s="10">
        <f ca="1">_xll.EURO(E148,F148,O148,O148,C148,R148,0,1)</f>
        <v>-0.1929000792868622</v>
      </c>
      <c r="K148" s="14">
        <f ca="1">_xll.EURO($E148,$F148,$O148,$O148,$C148,$R148,1,2)</f>
        <v>9.4927760037824722E-3</v>
      </c>
      <c r="L148" s="10">
        <f ca="1">_xll.EURO($E148,$F148,$O148,$O148,$C148,$R148,1,3)/100</f>
        <v>0.32246597564040175</v>
      </c>
      <c r="M148" s="10">
        <f ca="1">_xll.EURO($E148,$F148,$O148,$O148,$C148,$R148,1,5)/365.25</f>
        <v>2.1986122322172644E-4</v>
      </c>
      <c r="N148" s="118">
        <f>VLOOKUP(D148,Lookups!$B$6:$C$304,2)</f>
        <v>41151</v>
      </c>
      <c r="O148" s="24">
        <f>VLOOKUP(D148,Lookups!$B$6:$E$304,4)</f>
        <v>4.4999999999999998E-2</v>
      </c>
      <c r="P148" s="19">
        <f>VLOOKUP(D148,Lookups!$B$6:$D$304,3)</f>
        <v>19</v>
      </c>
      <c r="Q148" s="143">
        <f t="shared" si="10"/>
        <v>0</v>
      </c>
      <c r="R148" s="28">
        <f t="shared" ca="1" si="11"/>
        <v>3962</v>
      </c>
    </row>
    <row r="149" spans="1:18" x14ac:dyDescent="0.2">
      <c r="A149" s="24"/>
      <c r="B149" s="25"/>
      <c r="C149" s="131">
        <v>0.155</v>
      </c>
      <c r="D149" s="93">
        <v>41183</v>
      </c>
      <c r="E149" s="128">
        <f t="shared" si="8"/>
        <v>41.175248808889428</v>
      </c>
      <c r="F149" s="127">
        <f t="shared" si="12"/>
        <v>40</v>
      </c>
      <c r="G149" s="64">
        <f ca="1">IF(AND(E149&gt;F149,$G$1="no"),"",_xll.EURO(E149,F149,O149,O149,C149,R149,1,0))</f>
        <v>5.38605151245266</v>
      </c>
      <c r="H149" s="9">
        <f ca="1">_xll.EURO(E149,F149,O149,O149,C149,R149,1,1)</f>
        <v>0.38081955681876833</v>
      </c>
      <c r="I149" s="64">
        <f ca="1">IF(AND(F149&gt;E149,$G$1="no"),"",_xll.EURO(E149,F149,O149,O149,C149,R149,0,0))</f>
        <v>4.6673776607743971</v>
      </c>
      <c r="J149" s="10">
        <f ca="1">_xll.EURO(E149,F149,O149,O149,C149,R149,0,1)</f>
        <v>-0.23068827560131852</v>
      </c>
      <c r="K149" s="14">
        <f ca="1">_xll.EURO($E149,$F149,$O149,$O149,$C149,$R149,1,2)</f>
        <v>1.1010517289706537E-2</v>
      </c>
      <c r="L149" s="10">
        <f ca="1">_xll.EURO($E149,$F149,$O149,$O149,$C149,$R149,1,3)/100</f>
        <v>0.31623664488289993</v>
      </c>
      <c r="M149" s="10">
        <f ca="1">_xll.EURO($E149,$F149,$O149,$O149,$C149,$R149,1,5)/365.25</f>
        <v>4.9642869575586664E-5</v>
      </c>
      <c r="N149" s="118">
        <f>VLOOKUP(D149,Lookups!$B$6:$C$304,2)</f>
        <v>41181</v>
      </c>
      <c r="O149" s="24">
        <f>VLOOKUP(D149,Lookups!$B$6:$E$304,4)</f>
        <v>4.4999999999999998E-2</v>
      </c>
      <c r="P149" s="19">
        <f>VLOOKUP(D149,Lookups!$B$6:$D$304,3)</f>
        <v>23</v>
      </c>
      <c r="Q149" s="143">
        <f t="shared" si="10"/>
        <v>0</v>
      </c>
      <c r="R149" s="28">
        <f t="shared" ca="1" si="11"/>
        <v>3992</v>
      </c>
    </row>
    <row r="150" spans="1:18" x14ac:dyDescent="0.2">
      <c r="A150" s="24"/>
      <c r="B150" s="25"/>
      <c r="C150" s="131">
        <v>0.155</v>
      </c>
      <c r="D150" s="93">
        <v>41214</v>
      </c>
      <c r="E150" s="128">
        <f t="shared" si="8"/>
        <v>41.119748942544113</v>
      </c>
      <c r="F150" s="127">
        <f t="shared" si="12"/>
        <v>40</v>
      </c>
      <c r="G150" s="64">
        <f ca="1">IF(AND(E150&gt;F150,$G$1="no"),"",_xll.EURO(E150,F150,O150,O150,C150,R150,1,0))</f>
        <v>5.3633922600137449</v>
      </c>
      <c r="H150" s="9">
        <f ca="1">_xll.EURO(E150,F150,O150,O150,C150,R150,1,1)</f>
        <v>0.3789402284845047</v>
      </c>
      <c r="I150" s="64">
        <f ca="1">IF(AND(F150&gt;E150,$G$1="no"),"",_xll.EURO(E150,F150,O150,O150,C150,R150,0,0))</f>
        <v>4.6812672341173673</v>
      </c>
      <c r="J150" s="10">
        <f ca="1">_xll.EURO(E150,F150,O150,O150,C150,R150,0,1)</f>
        <v>-0.23023652532118596</v>
      </c>
      <c r="K150" s="14">
        <f ca="1">_xll.EURO($E150,$F150,$O150,$O150,$C150,$R150,1,2)</f>
        <v>1.0947254037428087E-2</v>
      </c>
      <c r="L150" s="10">
        <f ca="1">_xll.EURO($E150,$F150,$O150,$O150,$C150,$R150,1,3)/100</f>
        <v>0.31600766086442883</v>
      </c>
      <c r="M150" s="10">
        <f ca="1">_xll.EURO($E150,$F150,$O150,$O150,$C150,$R150,1,5)/365.25</f>
        <v>5.2023100082404624E-5</v>
      </c>
      <c r="N150" s="118">
        <f>VLOOKUP(D150,Lookups!$B$6:$C$304,2)</f>
        <v>41212</v>
      </c>
      <c r="O150" s="24">
        <f>VLOOKUP(D150,Lookups!$B$6:$E$304,4)</f>
        <v>4.4999999999999998E-2</v>
      </c>
      <c r="P150" s="19">
        <f>VLOOKUP(D150,Lookups!$B$6:$D$304,3)</f>
        <v>21</v>
      </c>
      <c r="Q150" s="143">
        <f t="shared" si="10"/>
        <v>0</v>
      </c>
      <c r="R150" s="28">
        <f t="shared" ca="1" si="11"/>
        <v>4023</v>
      </c>
    </row>
    <row r="151" spans="1:18" x14ac:dyDescent="0.2">
      <c r="A151" s="24"/>
      <c r="B151" s="25"/>
      <c r="C151" s="131">
        <v>0.155</v>
      </c>
      <c r="D151" s="93">
        <v>41244</v>
      </c>
      <c r="E151" s="128">
        <f t="shared" si="8"/>
        <v>41.119748942544113</v>
      </c>
      <c r="F151" s="127">
        <f t="shared" si="12"/>
        <v>40</v>
      </c>
      <c r="G151" s="64">
        <f ca="1">IF(AND(E151&gt;F151,$G$1="no"),"",_xll.EURO(E151,F151,O151,O151,C151,R151,1,0))</f>
        <v>5.361764822421053</v>
      </c>
      <c r="H151" s="9">
        <f ca="1">_xll.EURO(E151,F151,O151,O151,C151,R151,1,1)</f>
        <v>0.37771712086041048</v>
      </c>
      <c r="I151" s="64">
        <f ca="1">IF(AND(F151&gt;E151,$G$1="no"),"",_xll.EURO(E151,F151,O151,O151,C151,R151,0,0))</f>
        <v>4.6821563442832357</v>
      </c>
      <c r="J151" s="10">
        <f ca="1">_xll.EURO(E151,F151,O151,O151,C151,R151,0,1)</f>
        <v>-0.22921221152522106</v>
      </c>
      <c r="K151" s="14">
        <f ca="1">_xll.EURO($E151,$F151,$O151,$O151,$C151,$R151,1,2)</f>
        <v>1.0863861516767563E-2</v>
      </c>
      <c r="L151" s="10">
        <f ca="1">_xll.EURO($E151,$F151,$O151,$O151,$C151,$R151,1,3)/100</f>
        <v>0.31593897662385217</v>
      </c>
      <c r="M151" s="10">
        <f ca="1">_xll.EURO($E151,$F151,$O151,$O151,$C151,$R151,1,5)/365.25</f>
        <v>5.6459958422451214E-5</v>
      </c>
      <c r="N151" s="118">
        <f>VLOOKUP(D151,Lookups!$B$6:$C$304,2)</f>
        <v>41242</v>
      </c>
      <c r="O151" s="24">
        <f>VLOOKUP(D151,Lookups!$B$6:$E$304,4)</f>
        <v>4.4999999999999998E-2</v>
      </c>
      <c r="P151" s="19">
        <f>VLOOKUP(D151,Lookups!$B$6:$D$304,3)</f>
        <v>20</v>
      </c>
      <c r="Q151" s="143">
        <f t="shared" si="10"/>
        <v>0</v>
      </c>
      <c r="R151" s="28">
        <f t="shared" ca="1" si="11"/>
        <v>4053</v>
      </c>
    </row>
    <row r="152" spans="1:18" x14ac:dyDescent="0.2">
      <c r="A152" s="24"/>
      <c r="B152" s="25"/>
      <c r="C152" s="131">
        <v>0.155</v>
      </c>
      <c r="D152" s="93">
        <v>41275</v>
      </c>
      <c r="E152" s="128">
        <f t="shared" si="8"/>
        <v>45.377895453619566</v>
      </c>
      <c r="F152" s="127">
        <f t="shared" si="12"/>
        <v>40</v>
      </c>
      <c r="G152" s="64">
        <f ca="1">IF(AND(E152&gt;F152,$G$1="no"),"",_xll.EURO(E152,F152,O152,O152,C152,R152,1,0))</f>
        <v>7.0553305552685543</v>
      </c>
      <c r="H152" s="9">
        <f ca="1">_xll.EURO(E152,F152,O152,O152,C152,R152,1,1)</f>
        <v>0.41860799751112326</v>
      </c>
      <c r="I152" s="64">
        <f ca="1">IF(AND(F152&gt;E152,$G$1="no"),"",_xll.EURO(E152,F152,O152,O152,C152,R152,0,0))</f>
        <v>3.803770492901247</v>
      </c>
      <c r="J152" s="10">
        <f ca="1">_xll.EURO(E152,F152,O152,O152,C152,R152,0,1)</f>
        <v>-0.18600770958278517</v>
      </c>
      <c r="K152" s="14">
        <f ca="1">_xll.EURO($E152,$F152,$O152,$O152,$C152,$R152,1,2)</f>
        <v>9.0391452300950283E-3</v>
      </c>
      <c r="L152" s="10">
        <f ca="1">_xll.EURO($E152,$F152,$O152,$O152,$C152,$R152,1,3)/100</f>
        <v>0.32258433332771902</v>
      </c>
      <c r="M152" s="10">
        <f ca="1">_xll.EURO($E152,$F152,$O152,$O152,$C152,$R152,1,5)/365.25</f>
        <v>2.5708794936762415E-4</v>
      </c>
      <c r="N152" s="118">
        <f>VLOOKUP(D152,Lookups!$B$6:$C$304,2)</f>
        <v>41273</v>
      </c>
      <c r="O152" s="24">
        <f>VLOOKUP(D152,Lookups!$B$6:$E$304,4)</f>
        <v>4.4999999999999998E-2</v>
      </c>
      <c r="P152" s="19">
        <f>VLOOKUP(D152,Lookups!$B$6:$D$304,3)</f>
        <v>22</v>
      </c>
      <c r="Q152" s="143">
        <f t="shared" si="10"/>
        <v>0</v>
      </c>
      <c r="R152" s="28">
        <f t="shared" ca="1" si="11"/>
        <v>4084</v>
      </c>
    </row>
    <row r="153" spans="1:18" x14ac:dyDescent="0.2">
      <c r="A153" s="24"/>
      <c r="B153" s="25"/>
      <c r="C153" s="131">
        <v>0.155</v>
      </c>
      <c r="D153" s="93">
        <v>41306</v>
      </c>
      <c r="E153" s="128">
        <f t="shared" si="8"/>
        <v>79.90883372892813</v>
      </c>
      <c r="F153" s="127">
        <f t="shared" si="12"/>
        <v>40</v>
      </c>
      <c r="G153" s="64">
        <f ca="1">IF(AND(E153&gt;F153,$G$1="no"),"",_xll.EURO(E153,F153,O153,O153,C153,R153,1,0))</f>
        <v>24.776227151480551</v>
      </c>
      <c r="H153" s="9">
        <f ca="1">_xll.EURO(E153,F153,O153,O153,C153,R153,1,1)</f>
        <v>0.56864786173599968</v>
      </c>
      <c r="I153" s="64">
        <f ca="1">IF(AND(F153&gt;E153,$G$1="no"),"",_xll.EURO(E153,F153,O153,O153,C153,R153,0,0))</f>
        <v>0.73870153508564762</v>
      </c>
      <c r="J153" s="10">
        <f ca="1">_xll.EURO(E153,F153,O153,O153,C153,R153,0,1)</f>
        <v>-3.3663039646497438E-2</v>
      </c>
      <c r="K153" s="14">
        <f ca="1">_xll.EURO($E153,$F153,$O153,$O153,$C153,$R153,1,2)</f>
        <v>1.6322077018692364E-3</v>
      </c>
      <c r="L153" s="10">
        <f ca="1">_xll.EURO($E153,$F153,$O153,$O153,$C153,$R153,1,3)/100</f>
        <v>0.18200206699364038</v>
      </c>
      <c r="M153" s="10">
        <f ca="1">_xll.EURO($E153,$F153,$O153,$O153,$C153,$R153,1,5)/365.25</f>
        <v>2.7097383401487531E-3</v>
      </c>
      <c r="N153" s="118">
        <f>VLOOKUP(D153,Lookups!$B$6:$C$304,2)</f>
        <v>41304</v>
      </c>
      <c r="O153" s="24">
        <f>VLOOKUP(D153,Lookups!$B$6:$E$304,4)</f>
        <v>4.4999999999999998E-2</v>
      </c>
      <c r="P153" s="19">
        <f>VLOOKUP(D153,Lookups!$B$6:$D$304,3)</f>
        <v>20</v>
      </c>
      <c r="Q153" s="143">
        <f t="shared" si="10"/>
        <v>0</v>
      </c>
      <c r="R153" s="28">
        <f t="shared" ca="1" si="11"/>
        <v>4115</v>
      </c>
    </row>
    <row r="154" spans="1:18" x14ac:dyDescent="0.2">
      <c r="A154" s="24"/>
      <c r="B154" s="25"/>
      <c r="C154" s="131">
        <v>0.155</v>
      </c>
      <c r="D154" s="93">
        <v>41334</v>
      </c>
      <c r="E154" s="128">
        <f t="shared" si="8"/>
        <v>43.595255366227605</v>
      </c>
      <c r="F154" s="127">
        <f t="shared" si="12"/>
        <v>40</v>
      </c>
      <c r="G154" s="64">
        <f ca="1">IF(AND(E154&gt;F154,$G$1="no"),"",_xll.EURO(E154,F154,O154,O154,C154,R154,1,0))</f>
        <v>6.3136096413834455</v>
      </c>
      <c r="H154" s="9">
        <f ca="1">_xll.EURO(E154,F154,O154,O154,C154,R154,1,1)</f>
        <v>0.39910054403367873</v>
      </c>
      <c r="I154" s="64">
        <f ca="1">IF(AND(F154&gt;E154,$G$1="no"),"",_xll.EURO(E154,F154,O154,O154,C154,R154,0,0))</f>
        <v>4.1556054461486269</v>
      </c>
      <c r="J154" s="10">
        <f ca="1">_xll.EURO(E154,F154,O154,O154,C154,R154,0,1)</f>
        <v>-0.20113615000097873</v>
      </c>
      <c r="K154" s="14">
        <f ca="1">_xll.EURO($E154,$F154,$O154,$O154,$C154,$R154,1,2)</f>
        <v>9.6097704894232954E-3</v>
      </c>
      <c r="L154" s="10">
        <f ca="1">_xll.EURO($E154,$F154,$O154,$O154,$C154,$R154,1,3)/100</f>
        <v>0.3211055960636075</v>
      </c>
      <c r="M154" s="10">
        <f ca="1">_xll.EURO($E154,$F154,$O154,$O154,$C154,$R154,1,5)/365.25</f>
        <v>1.7718924660632264E-4</v>
      </c>
      <c r="N154" s="118">
        <f>VLOOKUP(D154,Lookups!$B$6:$C$304,2)</f>
        <v>41332</v>
      </c>
      <c r="O154" s="24">
        <f>VLOOKUP(D154,Lookups!$B$6:$E$304,4)</f>
        <v>4.4999999999999998E-2</v>
      </c>
      <c r="P154" s="19">
        <f>VLOOKUP(D154,Lookups!$B$6:$D$304,3)</f>
        <v>21</v>
      </c>
      <c r="Q154" s="143">
        <f t="shared" si="10"/>
        <v>0</v>
      </c>
      <c r="R154" s="28">
        <f t="shared" ca="1" si="11"/>
        <v>4143</v>
      </c>
    </row>
    <row r="155" spans="1:18" x14ac:dyDescent="0.2">
      <c r="A155" s="24"/>
      <c r="B155" s="25"/>
      <c r="C155" s="131">
        <v>0.155</v>
      </c>
      <c r="D155" s="93">
        <v>41365</v>
      </c>
      <c r="E155" s="128">
        <f t="shared" si="8"/>
        <v>42.806704539491427</v>
      </c>
      <c r="F155" s="127">
        <f t="shared" si="12"/>
        <v>40</v>
      </c>
      <c r="G155" s="64">
        <f ca="1">IF(AND(E155&gt;F155,$G$1="no"),"",_xll.EURO(E155,F155,O155,O155,C155,R155,1,0))</f>
        <v>5.9974786714472561</v>
      </c>
      <c r="H155" s="9">
        <f ca="1">_xll.EURO(E155,F155,O155,O155,C155,R155,1,1)</f>
        <v>0.39001429457688908</v>
      </c>
      <c r="I155" s="64">
        <f ca="1">IF(AND(F155&gt;E155,$G$1="no"),"",_xll.EURO(E155,F155,O155,O155,C155,R155,0,0))</f>
        <v>4.3192136742162042</v>
      </c>
      <c r="J155" s="10">
        <f ca="1">_xll.EURO(E155,F155,O155,O155,C155,R155,0,1)</f>
        <v>-0.20793428662117128</v>
      </c>
      <c r="K155" s="14">
        <f ca="1">_xll.EURO($E155,$F155,$O155,$O155,$C155,$R155,1,2)</f>
        <v>9.8510261913659723E-3</v>
      </c>
      <c r="L155" s="10">
        <f ca="1">_xll.EURO($E155,$F155,$O155,$O155,$C155,$R155,1,3)/100</f>
        <v>0.31974148101288102</v>
      </c>
      <c r="M155" s="10">
        <f ca="1">_xll.EURO($E155,$F155,$O155,$O155,$C155,$R155,1,5)/365.25</f>
        <v>1.4523478862715484E-4</v>
      </c>
      <c r="N155" s="118">
        <f>VLOOKUP(D155,Lookups!$B$6:$C$304,2)</f>
        <v>41363</v>
      </c>
      <c r="O155" s="24">
        <f>VLOOKUP(D155,Lookups!$B$6:$E$304,4)</f>
        <v>4.4999999999999998E-2</v>
      </c>
      <c r="P155" s="19">
        <f>VLOOKUP(D155,Lookups!$B$6:$D$304,3)</f>
        <v>22</v>
      </c>
      <c r="Q155" s="143">
        <f t="shared" si="10"/>
        <v>0</v>
      </c>
      <c r="R155" s="28">
        <f t="shared" ca="1" si="11"/>
        <v>4174</v>
      </c>
    </row>
    <row r="156" spans="1:18" x14ac:dyDescent="0.2">
      <c r="A156" s="24"/>
      <c r="B156" s="25"/>
      <c r="C156" s="131">
        <v>0.155</v>
      </c>
      <c r="D156" s="93">
        <v>41395</v>
      </c>
      <c r="E156" s="128">
        <f t="shared" si="8"/>
        <v>45.622962648794463</v>
      </c>
      <c r="F156" s="127">
        <f t="shared" si="12"/>
        <v>40</v>
      </c>
      <c r="G156" s="64">
        <f ca="1">IF(AND(E156&gt;F156,$G$1="no"),"",_xll.EURO(E156,F156,O156,O156,C156,R156,1,0))</f>
        <v>7.1249991047647807</v>
      </c>
      <c r="H156" s="9">
        <f ca="1">_xll.EURO(E156,F156,O156,O156,C156,R156,1,1)</f>
        <v>0.41466317712073375</v>
      </c>
      <c r="I156" s="64">
        <f ca="1">IF(AND(F156&gt;E156,$G$1="no"),"",_xll.EURO(E156,F156,O156,O156,C156,R156,0,0))</f>
        <v>3.7751608088283355</v>
      </c>
      <c r="J156" s="10">
        <f ca="1">_xll.EURO(E156,F156,O156,O156,C156,R156,0,1)</f>
        <v>-0.18107940648946216</v>
      </c>
      <c r="K156" s="14">
        <f ca="1">_xll.EURO($E156,$F156,$O156,$O156,$C156,$R156,1,2)</f>
        <v>8.6847678464886894E-3</v>
      </c>
      <c r="L156" s="10">
        <f ca="1">_xll.EURO($E156,$F156,$O156,$O156,$C156,$R156,1,3)/100</f>
        <v>0.32249973531847009</v>
      </c>
      <c r="M156" s="10">
        <f ca="1">_xll.EURO($E156,$F156,$O156,$O156,$C156,$R156,1,5)/365.25</f>
        <v>2.8330071300049263E-4</v>
      </c>
      <c r="N156" s="118">
        <f>VLOOKUP(D156,Lookups!$B$6:$C$304,2)</f>
        <v>41393</v>
      </c>
      <c r="O156" s="24">
        <f>VLOOKUP(D156,Lookups!$B$6:$E$304,4)</f>
        <v>4.4999999999999998E-2</v>
      </c>
      <c r="P156" s="19">
        <f>VLOOKUP(D156,Lookups!$B$6:$D$304,3)</f>
        <v>22</v>
      </c>
      <c r="Q156" s="143">
        <f t="shared" si="10"/>
        <v>0</v>
      </c>
      <c r="R156" s="28">
        <f t="shared" ca="1" si="11"/>
        <v>4204</v>
      </c>
    </row>
    <row r="157" spans="1:18" x14ac:dyDescent="0.2">
      <c r="A157" s="24"/>
      <c r="B157" s="25"/>
      <c r="C157" s="131">
        <v>0.155</v>
      </c>
      <c r="D157" s="93">
        <v>41426</v>
      </c>
      <c r="E157" s="128">
        <f t="shared" si="8"/>
        <v>52.663524126102359</v>
      </c>
      <c r="F157" s="127">
        <f t="shared" si="12"/>
        <v>40</v>
      </c>
      <c r="G157" s="64">
        <f ca="1">IF(AND(E157&gt;F157,$G$1="no"),"",_xll.EURO(E157,F157,O157,O157,C157,R157,1,0))</f>
        <v>10.217586200251267</v>
      </c>
      <c r="H157" s="9">
        <f ca="1">_xll.EURO(E157,F157,O157,O157,C157,R157,1,1)</f>
        <v>0.46515013498859797</v>
      </c>
      <c r="I157" s="64">
        <f ca="1">IF(AND(F157&gt;E157,$G$1="no"),"",_xll.EURO(E157,F157,O157,O157,C157,R157,0,0))</f>
        <v>2.7021442450820503</v>
      </c>
      <c r="J157" s="10">
        <f ca="1">_xll.EURO(E157,F157,O157,O157,C157,R157,0,1)</f>
        <v>-0.12832146741299619</v>
      </c>
      <c r="K157" s="14">
        <f ca="1">_xll.EURO($E157,$F157,$O157,$O157,$C157,$R157,1,2)</f>
        <v>6.2592091192766267E-3</v>
      </c>
      <c r="L157" s="10">
        <f ca="1">_xll.EURO($E157,$F157,$O157,$O157,$C157,$R157,1,3)/100</f>
        <v>0.31198533856766913</v>
      </c>
      <c r="M157" s="10">
        <f ca="1">_xll.EURO($E157,$F157,$O157,$O157,$C157,$R157,1,5)/365.25</f>
        <v>6.8791070277986644E-4</v>
      </c>
      <c r="N157" s="118">
        <f>VLOOKUP(D157,Lookups!$B$6:$C$304,2)</f>
        <v>41424</v>
      </c>
      <c r="O157" s="24">
        <f>VLOOKUP(D157,Lookups!$B$6:$E$304,4)</f>
        <v>4.4999999999999998E-2</v>
      </c>
      <c r="P157" s="19">
        <f>VLOOKUP(D157,Lookups!$B$6:$D$304,3)</f>
        <v>20</v>
      </c>
      <c r="Q157" s="143">
        <f t="shared" si="10"/>
        <v>0</v>
      </c>
      <c r="R157" s="28">
        <f t="shared" ca="1" si="11"/>
        <v>4235</v>
      </c>
    </row>
    <row r="158" spans="1:18" x14ac:dyDescent="0.2">
      <c r="A158" s="24"/>
      <c r="B158" s="25"/>
      <c r="C158" s="131">
        <v>0.155</v>
      </c>
      <c r="D158" s="93">
        <v>41456</v>
      </c>
      <c r="E158" s="128">
        <f t="shared" si="8"/>
        <v>62.238706814934275</v>
      </c>
      <c r="F158" s="127">
        <f t="shared" si="12"/>
        <v>40</v>
      </c>
      <c r="G158" s="64">
        <f ca="1">IF(AND(E158&gt;F158,$G$1="no"),"",_xll.EURO(E158,F158,O158,O158,C158,R158,1,0))</f>
        <v>14.878992500891336</v>
      </c>
      <c r="H158" s="9">
        <f ca="1">_xll.EURO(E158,F158,O158,O158,C158,R158,1,1)</f>
        <v>0.51100248083192157</v>
      </c>
      <c r="I158" s="64">
        <f ca="1">IF(AND(F158&gt;E158,$G$1="no"),"",_xll.EURO(E158,F158,O158,O158,C158,R158,0,0))</f>
        <v>1.7296427531397862</v>
      </c>
      <c r="J158" s="10">
        <f ca="1">_xll.EURO(E158,F158,O158,O158,C158,R158,0,1)</f>
        <v>-8.0279640794016421E-2</v>
      </c>
      <c r="K158" s="14">
        <f ca="1">_xll.EURO($E158,$F158,$O158,$O158,$C158,$R158,1,2)</f>
        <v>3.9096007687098363E-3</v>
      </c>
      <c r="L158" s="10">
        <f ca="1">_xll.EURO($E158,$F158,$O158,$O158,$C158,$R158,1,3)/100</f>
        <v>0.27410315930814749</v>
      </c>
      <c r="M158" s="10">
        <f ca="1">_xll.EURO($E158,$F158,$O158,$O158,$C158,$R158,1,5)/365.25</f>
        <v>1.3350635067243364E-3</v>
      </c>
      <c r="N158" s="118">
        <f>VLOOKUP(D158,Lookups!$B$6:$C$304,2)</f>
        <v>41454</v>
      </c>
      <c r="O158" s="24">
        <f>VLOOKUP(D158,Lookups!$B$6:$E$304,4)</f>
        <v>4.4999999999999998E-2</v>
      </c>
      <c r="P158" s="19">
        <f>VLOOKUP(D158,Lookups!$B$6:$D$304,3)</f>
        <v>22</v>
      </c>
      <c r="Q158" s="143">
        <f t="shared" si="10"/>
        <v>0</v>
      </c>
      <c r="R158" s="28">
        <f t="shared" ca="1" si="11"/>
        <v>4265</v>
      </c>
    </row>
    <row r="159" spans="1:18" x14ac:dyDescent="0.2">
      <c r="A159" s="24"/>
      <c r="B159" s="25"/>
      <c r="C159" s="131">
        <v>0.155</v>
      </c>
      <c r="D159" s="93">
        <v>41487</v>
      </c>
      <c r="E159" s="128">
        <f t="shared" si="8"/>
        <v>62.23871540939065</v>
      </c>
      <c r="F159" s="127">
        <f t="shared" si="12"/>
        <v>40</v>
      </c>
      <c r="G159" s="64">
        <f ca="1">IF(AND(E159&gt;F159,$G$1="no"),"",_xll.EURO(E159,F159,O159,O159,C159,R159,1,0))</f>
        <v>14.837649032175786</v>
      </c>
      <c r="H159" s="9">
        <f ca="1">_xll.EURO(E159,F159,O159,O159,C159,R159,1,1)</f>
        <v>0.50879025911396525</v>
      </c>
      <c r="I159" s="64">
        <f ca="1">IF(AND(F159&gt;E159,$G$1="no"),"",_xll.EURO(E159,F159,O159,O159,C159,R159,0,0))</f>
        <v>1.7384197745999908</v>
      </c>
      <c r="J159" s="10">
        <f ca="1">_xll.EURO(E159,F159,O159,O159,C159,R159,0,1)</f>
        <v>-8.0237884662920186E-2</v>
      </c>
      <c r="K159" s="14">
        <f ca="1">_xll.EURO($E159,$F159,$O159,$O159,$C159,$R159,1,2)</f>
        <v>3.889393584354044E-3</v>
      </c>
      <c r="L159" s="10">
        <f ca="1">_xll.EURO($E159,$F159,$O159,$O159,$C159,$R159,1,3)/100</f>
        <v>0.27466851559919986</v>
      </c>
      <c r="M159" s="10">
        <f ca="1">_xll.EURO($E159,$F159,$O159,$O159,$C159,$R159,1,5)/365.25</f>
        <v>1.3325440835720112E-3</v>
      </c>
      <c r="N159" s="118">
        <f>VLOOKUP(D159,Lookups!$B$6:$C$304,2)</f>
        <v>41485</v>
      </c>
      <c r="O159" s="24">
        <f>VLOOKUP(D159,Lookups!$B$6:$E$304,4)</f>
        <v>4.4999999999999998E-2</v>
      </c>
      <c r="P159" s="19">
        <f>VLOOKUP(D159,Lookups!$B$6:$D$304,3)</f>
        <v>22</v>
      </c>
      <c r="Q159" s="143">
        <f t="shared" si="10"/>
        <v>0</v>
      </c>
      <c r="R159" s="28">
        <f t="shared" ca="1" si="11"/>
        <v>4296</v>
      </c>
    </row>
    <row r="160" spans="1:18" x14ac:dyDescent="0.2">
      <c r="A160" s="24"/>
      <c r="B160" s="25"/>
      <c r="C160" s="131">
        <v>0.155</v>
      </c>
      <c r="D160" s="93">
        <v>41518</v>
      </c>
      <c r="E160" s="128">
        <f t="shared" si="8"/>
        <v>45.622954054338088</v>
      </c>
      <c r="F160" s="127">
        <f t="shared" si="12"/>
        <v>40</v>
      </c>
      <c r="G160" s="64">
        <f ca="1">IF(AND(E160&gt;F160,$G$1="no"),"",_xll.EURO(E160,F160,O160,O160,C160,R160,1,0))</f>
        <v>7.0893407742805881</v>
      </c>
      <c r="H160" s="9">
        <f ca="1">_xll.EURO(E160,F160,O160,O160,C160,R160,1,1)</f>
        <v>0.4084754925424362</v>
      </c>
      <c r="I160" s="64">
        <f ca="1">IF(AND(F160&gt;E160,$G$1="no"),"",_xll.EURO(E160,F160,O160,O160,C160,R160,0,0))</f>
        <v>3.7898882854319549</v>
      </c>
      <c r="J160" s="10">
        <f ca="1">_xll.EURO(E160,F160,O160,O160,C160,R160,0,1)</f>
        <v>-0.17830726558860766</v>
      </c>
      <c r="K160" s="14">
        <f ca="1">_xll.EURO($E160,$F160,$O160,$O160,$C160,$R160,1,2)</f>
        <v>8.4306674061113227E-3</v>
      </c>
      <c r="L160" s="10">
        <f ca="1">_xll.EURO($E160,$F160,$O160,$O160,$C160,$R160,1,3)/100</f>
        <v>0.32222343978856194</v>
      </c>
      <c r="M160" s="10">
        <f ca="1">_xll.EURO($E160,$F160,$O160,$O160,$C160,$R160,1,5)/365.25</f>
        <v>2.9630235164270874E-4</v>
      </c>
      <c r="N160" s="118">
        <f>VLOOKUP(D160,Lookups!$B$6:$C$304,2)</f>
        <v>41516</v>
      </c>
      <c r="O160" s="24">
        <f>VLOOKUP(D160,Lookups!$B$6:$E$304,4)</f>
        <v>4.4999999999999998E-2</v>
      </c>
      <c r="P160" s="19">
        <f>VLOOKUP(D160,Lookups!$B$6:$D$304,3)</f>
        <v>20</v>
      </c>
      <c r="Q160" s="143">
        <f t="shared" si="10"/>
        <v>0</v>
      </c>
      <c r="R160" s="28">
        <f t="shared" ca="1" si="11"/>
        <v>4327</v>
      </c>
    </row>
    <row r="161" spans="1:18" x14ac:dyDescent="0.2">
      <c r="A161" s="24"/>
      <c r="B161" s="25"/>
      <c r="C161" s="131">
        <v>0.155</v>
      </c>
      <c r="D161" s="93">
        <v>41548</v>
      </c>
      <c r="E161" s="128">
        <f t="shared" ref="E161:E224" si="13">E149*1.015</f>
        <v>41.792877541022769</v>
      </c>
      <c r="F161" s="127">
        <f t="shared" si="12"/>
        <v>40</v>
      </c>
      <c r="G161" s="64">
        <f ca="1">IF(AND(E161&gt;F161,$G$1="no"),"",_xll.EURO(E161,F161,O161,O161,C161,R161,1,0))</f>
        <v>5.5864623599317991</v>
      </c>
      <c r="H161" s="9">
        <f ca="1">_xll.EURO(E161,F161,O161,O161,C161,R161,1,1)</f>
        <v>0.37220919630660326</v>
      </c>
      <c r="I161" s="64">
        <f ca="1">IF(AND(F161&gt;E161,$G$1="no"),"",_xll.EURO(E161,F161,O161,O161,C161,R161,0,0))</f>
        <v>4.5383139594977795</v>
      </c>
      <c r="J161" s="10">
        <f ca="1">_xll.EURO(E161,F161,O161,O161,C161,R161,0,1)</f>
        <v>-0.21240875804408205</v>
      </c>
      <c r="K161" s="14">
        <f ca="1">_xll.EURO($E161,$F161,$O161,$O161,$C161,$R161,1,2)</f>
        <v>9.8064927305016834E-3</v>
      </c>
      <c r="L161" s="10">
        <f ca="1">_xll.EURO($E161,$F161,$O161,$O161,$C161,$R161,1,3)/100</f>
        <v>0.31669943824740043</v>
      </c>
      <c r="M161" s="10">
        <f ca="1">_xll.EURO($E161,$F161,$O161,$O161,$C161,$R161,1,5)/365.25</f>
        <v>1.2494239029460481E-4</v>
      </c>
      <c r="N161" s="118">
        <f>VLOOKUP(D161,Lookups!$B$6:$C$304,2)</f>
        <v>41546</v>
      </c>
      <c r="O161" s="24">
        <f>VLOOKUP(D161,Lookups!$B$6:$E$304,4)</f>
        <v>4.4999999999999998E-2</v>
      </c>
      <c r="P161" s="19">
        <f>VLOOKUP(D161,Lookups!$B$6:$D$304,3)</f>
        <v>23</v>
      </c>
      <c r="Q161" s="143">
        <f t="shared" si="10"/>
        <v>0</v>
      </c>
      <c r="R161" s="28">
        <f t="shared" ca="1" si="11"/>
        <v>4357</v>
      </c>
    </row>
    <row r="162" spans="1:18" x14ac:dyDescent="0.2">
      <c r="A162" s="24"/>
      <c r="B162" s="25"/>
      <c r="C162" s="131">
        <v>0.155</v>
      </c>
      <c r="D162" s="93">
        <v>41579</v>
      </c>
      <c r="E162" s="128">
        <f t="shared" si="13"/>
        <v>41.73654517668227</v>
      </c>
      <c r="F162" s="127">
        <f t="shared" si="12"/>
        <v>40</v>
      </c>
      <c r="G162" s="64">
        <f ca="1">IF(AND(E162&gt;F162,$G$1="no"),"",_xll.EURO(E162,F162,O162,O162,C162,R162,1,0))</f>
        <v>5.5616501735751758</v>
      </c>
      <c r="H162" s="9">
        <f ca="1">_xll.EURO(E162,F162,O162,O162,C162,R162,1,1)</f>
        <v>0.37038587081322877</v>
      </c>
      <c r="I162" s="64">
        <f ca="1">IF(AND(F162&gt;E162,$G$1="no"),"",_xll.EURO(E162,F162,O162,O162,C162,R162,0,0))</f>
        <v>4.550304704048008</v>
      </c>
      <c r="J162" s="10">
        <f ca="1">_xll.EURO(E162,F162,O162,O162,C162,R162,0,1)</f>
        <v>-0.21200350961128855</v>
      </c>
      <c r="K162" s="14">
        <f ca="1">_xll.EURO($E162,$F162,$O162,$O162,$C162,$R162,1,2)</f>
        <v>9.7539687623532517E-3</v>
      </c>
      <c r="L162" s="10">
        <f ca="1">_xll.EURO($E162,$F162,$O162,$O162,$C162,$R162,1,3)/100</f>
        <v>0.31638977975959287</v>
      </c>
      <c r="M162" s="10">
        <f ca="1">_xll.EURO($E162,$F162,$O162,$O162,$C162,$R162,1,5)/365.25</f>
        <v>1.2641211678725726E-4</v>
      </c>
      <c r="N162" s="118">
        <f>VLOOKUP(D162,Lookups!$B$6:$C$304,2)</f>
        <v>41577</v>
      </c>
      <c r="O162" s="24">
        <f>VLOOKUP(D162,Lookups!$B$6:$E$304,4)</f>
        <v>4.4999999999999998E-2</v>
      </c>
      <c r="P162" s="19">
        <f>VLOOKUP(D162,Lookups!$B$6:$D$304,3)</f>
        <v>20</v>
      </c>
      <c r="Q162" s="143">
        <f t="shared" si="10"/>
        <v>0</v>
      </c>
      <c r="R162" s="28">
        <f t="shared" ca="1" si="11"/>
        <v>4388</v>
      </c>
    </row>
    <row r="163" spans="1:18" x14ac:dyDescent="0.2">
      <c r="A163" s="24"/>
      <c r="B163" s="25"/>
      <c r="C163" s="131">
        <v>0.155</v>
      </c>
      <c r="D163" s="93">
        <v>41609</v>
      </c>
      <c r="E163" s="128">
        <f t="shared" si="13"/>
        <v>41.73654517668227</v>
      </c>
      <c r="F163" s="127">
        <f t="shared" si="12"/>
        <v>40</v>
      </c>
      <c r="G163" s="64">
        <f ca="1">IF(AND(E163&gt;F163,$G$1="no"),"",_xll.EURO(E163,F163,O163,O163,C163,R163,1,0))</f>
        <v>5.5578035588822665</v>
      </c>
      <c r="H163" s="9">
        <f ca="1">_xll.EURO(E163,F163,O163,O163,C163,R163,1,1)</f>
        <v>0.36916052683979034</v>
      </c>
      <c r="I163" s="64">
        <f ca="1">IF(AND(F163&gt;E163,$G$1="no"),"",_xll.EURO(E163,F163,O163,O163,C163,R163,0,0))</f>
        <v>4.550189222326102</v>
      </c>
      <c r="J163" s="10">
        <f ca="1">_xll.EURO(E163,F163,O163,O163,C163,R163,0,1)</f>
        <v>-0.21108025818904902</v>
      </c>
      <c r="K163" s="14">
        <f ca="1">_xll.EURO($E163,$F163,$O163,$O163,$C163,$R163,1,2)</f>
        <v>9.6827500460165555E-3</v>
      </c>
      <c r="L163" s="10">
        <f ca="1">_xll.EURO($E163,$F163,$O163,$O163,$C163,$R163,1,3)/100</f>
        <v>0.31622696460033006</v>
      </c>
      <c r="M163" s="10">
        <f ca="1">_xll.EURO($E163,$F163,$O163,$O163,$C163,$R163,1,5)/365.25</f>
        <v>1.3001829655502847E-4</v>
      </c>
      <c r="N163" s="118">
        <f>VLOOKUP(D163,Lookups!$B$6:$C$304,2)</f>
        <v>41607</v>
      </c>
      <c r="O163" s="24">
        <f>VLOOKUP(D163,Lookups!$B$6:$E$304,4)</f>
        <v>4.4999999999999998E-2</v>
      </c>
      <c r="P163" s="19">
        <f>VLOOKUP(D163,Lookups!$B$6:$D$304,3)</f>
        <v>21</v>
      </c>
      <c r="Q163" s="143">
        <f t="shared" si="10"/>
        <v>0</v>
      </c>
      <c r="R163" s="28">
        <f t="shared" ca="1" si="11"/>
        <v>4418</v>
      </c>
    </row>
    <row r="164" spans="1:18" x14ac:dyDescent="0.2">
      <c r="A164" s="24"/>
      <c r="B164" s="25"/>
      <c r="C164" s="131">
        <v>0.155</v>
      </c>
      <c r="D164" s="93">
        <v>41640</v>
      </c>
      <c r="E164" s="128">
        <f t="shared" si="13"/>
        <v>46.058563885423858</v>
      </c>
      <c r="F164" s="127">
        <f t="shared" si="12"/>
        <v>40</v>
      </c>
      <c r="G164" s="64">
        <f ca="1">IF(AND(E164&gt;F164,$G$1="no"),"",_xll.EURO(E164,F164,O164,O164,C164,R164,1,0))</f>
        <v>7.2285331073772312</v>
      </c>
      <c r="H164" s="9">
        <f ca="1">_xll.EURO(E164,F164,O164,O164,C164,R164,1,1)</f>
        <v>0.40598255718635823</v>
      </c>
      <c r="I164" s="64">
        <f ca="1">IF(AND(F164&gt;E164,$G$1="no"),"",_xll.EURO(E164,F164,O164,O164,C164,R164,0,0))</f>
        <v>3.7265081075898667</v>
      </c>
      <c r="J164" s="10">
        <f ca="1">_xll.EURO(E164,F164,O164,O164,C164,R164,0,1)</f>
        <v>-0.17204633976276806</v>
      </c>
      <c r="K164" s="14">
        <f ca="1">_xll.EURO($E164,$F164,$O164,$O164,$C164,$R164,1,2)</f>
        <v>8.0373021882431846E-3</v>
      </c>
      <c r="L164" s="10">
        <f ca="1">_xll.EURO($E164,$F164,$O164,$O164,$C164,$R164,1,3)/100</f>
        <v>0.32191036578504462</v>
      </c>
      <c r="M164" s="10">
        <f ca="1">_xll.EURO($E164,$F164,$O164,$O164,$C164,$R164,1,5)/365.25</f>
        <v>3.298226026009004E-4</v>
      </c>
      <c r="N164" s="118">
        <f>VLOOKUP(D164,Lookups!$B$6:$C$304,2)</f>
        <v>41638</v>
      </c>
      <c r="O164" s="24">
        <f>VLOOKUP(D164,Lookups!$B$6:$E$304,4)</f>
        <v>4.4999999999999998E-2</v>
      </c>
      <c r="P164" s="19">
        <f>VLOOKUP(D164,Lookups!$B$6:$D$304,3)</f>
        <v>22</v>
      </c>
      <c r="Q164" s="143">
        <f t="shared" si="10"/>
        <v>0</v>
      </c>
      <c r="R164" s="28">
        <f t="shared" ca="1" si="11"/>
        <v>4449</v>
      </c>
    </row>
    <row r="165" spans="1:18" x14ac:dyDescent="0.2">
      <c r="A165" s="24"/>
      <c r="B165" s="25"/>
      <c r="C165" s="131">
        <v>0.155</v>
      </c>
      <c r="D165" s="93">
        <v>41671</v>
      </c>
      <c r="E165" s="128">
        <f t="shared" si="13"/>
        <v>81.107466234862045</v>
      </c>
      <c r="F165" s="127">
        <f t="shared" si="12"/>
        <v>40</v>
      </c>
      <c r="G165" s="64">
        <f ca="1">IF(AND(E165&gt;F165,$G$1="no"),"",_xll.EURO(E165,F165,O165,O165,C165,R165,1,0))</f>
        <v>24.457252455061443</v>
      </c>
      <c r="H165" s="9">
        <f ca="1">_xll.EURO(E165,F165,O165,O165,C165,R165,1,1)</f>
        <v>0.54255038078147266</v>
      </c>
      <c r="I165" s="64">
        <f ca="1">IF(AND(F165&gt;E165,$G$1="no"),"",_xll.EURO(E165,F165,O165,O165,C165,R165,0,0))</f>
        <v>0.78652759736662059</v>
      </c>
      <c r="J165" s="10">
        <f ca="1">_xll.EURO(E165,F165,O165,O165,C165,R165,0,1)</f>
        <v>-3.327505984421042E-2</v>
      </c>
      <c r="K165" s="14">
        <f ca="1">_xll.EURO($E165,$F165,$O165,$O165,$C165,$R165,1,2)</f>
        <v>1.5126605926720988E-3</v>
      </c>
      <c r="L165" s="10">
        <f ca="1">_xll.EURO($E165,$F165,$O165,$O165,$C165,$R165,1,3)/100</f>
        <v>0.18918323578776303</v>
      </c>
      <c r="M165" s="10">
        <f ca="1">_xll.EURO($E165,$F165,$O165,$O165,$C165,$R165,1,5)/365.25</f>
        <v>2.6859437482805409E-3</v>
      </c>
      <c r="N165" s="118">
        <f>VLOOKUP(D165,Lookups!$B$6:$C$304,2)</f>
        <v>41669</v>
      </c>
      <c r="O165" s="24">
        <f>VLOOKUP(D165,Lookups!$B$6:$E$304,4)</f>
        <v>4.4999999999999998E-2</v>
      </c>
      <c r="P165" s="19">
        <f>VLOOKUP(D165,Lookups!$B$6:$D$304,3)</f>
        <v>20</v>
      </c>
      <c r="Q165" s="143">
        <f t="shared" si="10"/>
        <v>0</v>
      </c>
      <c r="R165" s="28">
        <f t="shared" ca="1" si="11"/>
        <v>4480</v>
      </c>
    </row>
    <row r="166" spans="1:18" x14ac:dyDescent="0.2">
      <c r="A166" s="24"/>
      <c r="B166" s="25"/>
      <c r="C166" s="131">
        <v>0.155</v>
      </c>
      <c r="D166" s="93">
        <v>41699</v>
      </c>
      <c r="E166" s="128">
        <f t="shared" si="13"/>
        <v>44.249184196721018</v>
      </c>
      <c r="F166" s="127">
        <f t="shared" si="12"/>
        <v>40</v>
      </c>
      <c r="G166" s="64">
        <f ca="1">IF(AND(E166&gt;F166,$G$1="no"),"",_xll.EURO(E166,F166,O166,O166,C166,R166,1,0))</f>
        <v>6.4929466954781141</v>
      </c>
      <c r="H166" s="9">
        <f ca="1">_xll.EURO(E166,F166,O166,O166,C166,R166,1,1)</f>
        <v>0.38814987826250108</v>
      </c>
      <c r="I166" s="64">
        <f ca="1">IF(AND(F166&gt;E166,$G$1="no"),"",_xll.EURO(E166,F166,O166,O166,C166,R166,0,0))</f>
        <v>4.0545844571982546</v>
      </c>
      <c r="J166" s="10">
        <f ca="1">_xll.EURO(E166,F166,O166,O166,C166,R166,0,1)</f>
        <v>-0.18569256428481862</v>
      </c>
      <c r="K166" s="14">
        <f ca="1">_xll.EURO($E166,$F166,$O166,$O166,$C166,$R166,1,2)</f>
        <v>8.5562802643998313E-3</v>
      </c>
      <c r="L166" s="10">
        <f ca="1">_xll.EURO($E166,$F166,$O166,$O166,$C166,$R166,1,3)/100</f>
        <v>0.32049474941303946</v>
      </c>
      <c r="M166" s="10">
        <f ca="1">_xll.EURO($E166,$F166,$O166,$O166,$C166,$R166,1,5)/365.25</f>
        <v>2.4896871189560135E-4</v>
      </c>
      <c r="N166" s="118">
        <f>VLOOKUP(D166,Lookups!$B$6:$C$304,2)</f>
        <v>41697</v>
      </c>
      <c r="O166" s="24">
        <f>VLOOKUP(D166,Lookups!$B$6:$E$304,4)</f>
        <v>4.4999999999999998E-2</v>
      </c>
      <c r="P166" s="19">
        <f>VLOOKUP(D166,Lookups!$B$6:$D$304,3)</f>
        <v>21</v>
      </c>
      <c r="Q166" s="143">
        <f t="shared" si="10"/>
        <v>0</v>
      </c>
      <c r="R166" s="28">
        <f t="shared" ca="1" si="11"/>
        <v>4508</v>
      </c>
    </row>
    <row r="167" spans="1:18" x14ac:dyDescent="0.2">
      <c r="A167" s="24"/>
      <c r="B167" s="25"/>
      <c r="C167" s="131">
        <v>0.155</v>
      </c>
      <c r="D167" s="93">
        <v>41730</v>
      </c>
      <c r="E167" s="128">
        <f t="shared" si="13"/>
        <v>43.448805107583794</v>
      </c>
      <c r="F167" s="127">
        <f t="shared" si="12"/>
        <v>40</v>
      </c>
      <c r="G167" s="64">
        <f ca="1">IF(AND(E167&gt;F167,$G$1="no"),"",_xll.EURO(E167,F167,O167,O167,C167,R167,1,0))</f>
        <v>6.1783981868717976</v>
      </c>
      <c r="H167" s="9">
        <f ca="1">_xll.EURO(E167,F167,O167,O167,C167,R167,1,1)</f>
        <v>0.37982033864110237</v>
      </c>
      <c r="I167" s="64">
        <f ca="1">IF(AND(F167&gt;E167,$G$1="no"),"",_xll.EURO(E167,F167,O167,O167,C167,R167,0,0))</f>
        <v>4.2068716925674732</v>
      </c>
      <c r="J167" s="10">
        <f ca="1">_xll.EURO(E167,F167,O167,O167,C167,R167,0,1)</f>
        <v>-0.19183460642059882</v>
      </c>
      <c r="K167" s="14">
        <f ca="1">_xll.EURO($E167,$F167,$O167,$O167,$C167,$R167,1,2)</f>
        <v>8.7782488712879522E-3</v>
      </c>
      <c r="L167" s="10">
        <f ca="1">_xll.EURO($E167,$F167,$O167,$O167,$C167,$R167,1,3)/100</f>
        <v>0.31920171814186166</v>
      </c>
      <c r="M167" s="10">
        <f ca="1">_xll.EURO($E167,$F167,$O167,$O167,$C167,$R167,1,5)/365.25</f>
        <v>2.1618610758583894E-4</v>
      </c>
      <c r="N167" s="118">
        <f>VLOOKUP(D167,Lookups!$B$6:$C$304,2)</f>
        <v>41728</v>
      </c>
      <c r="O167" s="24">
        <f>VLOOKUP(D167,Lookups!$B$6:$E$304,4)</f>
        <v>4.4999999999999998E-2</v>
      </c>
      <c r="P167" s="19">
        <f>VLOOKUP(D167,Lookups!$B$6:$D$304,3)</f>
        <v>22</v>
      </c>
      <c r="Q167" s="143">
        <f t="shared" si="10"/>
        <v>0</v>
      </c>
      <c r="R167" s="28">
        <f t="shared" ca="1" si="11"/>
        <v>4539</v>
      </c>
    </row>
    <row r="168" spans="1:18" x14ac:dyDescent="0.2">
      <c r="A168" s="24"/>
      <c r="B168" s="25"/>
      <c r="C168" s="131">
        <v>0.155</v>
      </c>
      <c r="D168" s="93">
        <v>41760</v>
      </c>
      <c r="E168" s="128">
        <f t="shared" si="13"/>
        <v>46.307307088526372</v>
      </c>
      <c r="F168" s="127">
        <f t="shared" si="12"/>
        <v>40</v>
      </c>
      <c r="G168" s="64">
        <f ca="1">IF(AND(E168&gt;F168,$G$1="no"),"",_xll.EURO(E168,F168,O168,O168,C168,R168,1,0))</f>
        <v>7.2880619403943001</v>
      </c>
      <c r="H168" s="9">
        <f ca="1">_xll.EURO(E168,F168,O168,O168,C168,R168,1,1)</f>
        <v>0.40199279449223146</v>
      </c>
      <c r="I168" s="64">
        <f ca="1">IF(AND(F168&gt;E168,$G$1="no"),"",_xll.EURO(E168,F168,O168,O168,C168,R168,0,0))</f>
        <v>3.6957607203236131</v>
      </c>
      <c r="J168" s="10">
        <f ca="1">_xll.EURO(E168,F168,O168,O168,C168,R168,0,1)</f>
        <v>-0.16755315747282218</v>
      </c>
      <c r="K168" s="14">
        <f ca="1">_xll.EURO($E168,$F168,$O168,$O168,$C168,$R168,1,2)</f>
        <v>7.7311111404683077E-3</v>
      </c>
      <c r="L168" s="10">
        <f ca="1">_xll.EURO($E168,$F168,$O168,$O168,$C168,$R168,1,3)/100</f>
        <v>0.32144272461814</v>
      </c>
      <c r="M168" s="10">
        <f ca="1">_xll.EURO($E168,$F168,$O168,$O168,$C168,$R168,1,5)/365.25</f>
        <v>3.52677649955835E-4</v>
      </c>
      <c r="N168" s="118">
        <f>VLOOKUP(D168,Lookups!$B$6:$C$304,2)</f>
        <v>41758</v>
      </c>
      <c r="O168" s="24">
        <f>VLOOKUP(D168,Lookups!$B$6:$E$304,4)</f>
        <v>4.4999999999999998E-2</v>
      </c>
      <c r="P168" s="19">
        <f>VLOOKUP(D168,Lookups!$B$6:$D$304,3)</f>
        <v>21</v>
      </c>
      <c r="Q168" s="143">
        <f t="shared" si="10"/>
        <v>0</v>
      </c>
      <c r="R168" s="28">
        <f t="shared" ca="1" si="11"/>
        <v>4569</v>
      </c>
    </row>
    <row r="169" spans="1:18" x14ac:dyDescent="0.2">
      <c r="A169" s="24"/>
      <c r="B169" s="25"/>
      <c r="C169" s="131">
        <v>0.155</v>
      </c>
      <c r="D169" s="93">
        <v>41791</v>
      </c>
      <c r="E169" s="128">
        <f t="shared" si="13"/>
        <v>53.453476987993888</v>
      </c>
      <c r="F169" s="127">
        <f t="shared" si="12"/>
        <v>40</v>
      </c>
      <c r="G169" s="64">
        <f ca="1">IF(AND(E169&gt;F169,$G$1="no"),"",_xll.EURO(E169,F169,O169,O169,C169,R169,1,0))</f>
        <v>10.315938541549395</v>
      </c>
      <c r="H169" s="9">
        <f ca="1">_xll.EURO(E169,F169,O169,O169,C169,R169,1,1)</f>
        <v>0.44752141591551742</v>
      </c>
      <c r="I169" s="64">
        <f ca="1">IF(AND(F169&gt;E169,$G$1="no"),"",_xll.EURO(E169,F169,O169,O169,C169,R169,0,0))</f>
        <v>2.6827742852155874</v>
      </c>
      <c r="J169" s="10">
        <f ca="1">_xll.EURO(E169,F169,O169,O169,C169,R169,0,1)</f>
        <v>-0.11985341686159823</v>
      </c>
      <c r="K169" s="14">
        <f ca="1">_xll.EURO($E169,$F169,$O169,$O169,$C169,$R169,1,2)</f>
        <v>5.5805537624586477E-3</v>
      </c>
      <c r="L169" s="10">
        <f ca="1">_xll.EURO($E169,$F169,$O169,$O169,$C169,$R169,1,3)/100</f>
        <v>0.31126373303609151</v>
      </c>
      <c r="M169" s="10">
        <f ca="1">_xll.EURO($E169,$F169,$O169,$O169,$C169,$R169,1,5)/365.25</f>
        <v>7.4654579638253928E-4</v>
      </c>
      <c r="N169" s="118">
        <f>VLOOKUP(D169,Lookups!$B$6:$C$304,2)</f>
        <v>41789</v>
      </c>
      <c r="O169" s="24">
        <f>VLOOKUP(D169,Lookups!$B$6:$E$304,4)</f>
        <v>4.4999999999999998E-2</v>
      </c>
      <c r="P169" s="19">
        <f>VLOOKUP(D169,Lookups!$B$6:$D$304,3)</f>
        <v>21</v>
      </c>
      <c r="Q169" s="143">
        <f t="shared" si="10"/>
        <v>0</v>
      </c>
      <c r="R169" s="28">
        <f t="shared" ca="1" si="11"/>
        <v>4600</v>
      </c>
    </row>
    <row r="170" spans="1:18" x14ac:dyDescent="0.2">
      <c r="A170" s="24"/>
      <c r="B170" s="25"/>
      <c r="C170" s="131">
        <v>0.155</v>
      </c>
      <c r="D170" s="93">
        <v>41821</v>
      </c>
      <c r="E170" s="128">
        <f t="shared" si="13"/>
        <v>63.17228741715828</v>
      </c>
      <c r="F170" s="127">
        <f t="shared" si="12"/>
        <v>40</v>
      </c>
      <c r="G170" s="64">
        <f ca="1">IF(AND(E170&gt;F170,$G$1="no"),"",_xll.EURO(E170,F170,O170,O170,C170,R170,1,0))</f>
        <v>14.852148892835622</v>
      </c>
      <c r="H170" s="9">
        <f ca="1">_xll.EURO(E170,F170,O170,O170,C170,R170,1,1)</f>
        <v>0.48908554607258325</v>
      </c>
      <c r="I170" s="64">
        <f ca="1">IF(AND(F170&gt;E170,$G$1="no"),"",_xll.EURO(E170,F170,O170,O170,C170,R170,0,0))</f>
        <v>1.753280486254722</v>
      </c>
      <c r="J170" s="10">
        <f ca="1">_xll.EURO(E170,F170,O170,O170,C170,R170,0,1)</f>
        <v>-7.619608412511733E-2</v>
      </c>
      <c r="K170" s="14">
        <f ca="1">_xll.EURO($E170,$F170,$O170,$O170,$C170,$R170,1,2)</f>
        <v>3.5168273163192253E-3</v>
      </c>
      <c r="L170" s="10">
        <f ca="1">_xll.EURO($E170,$F170,$O170,$O170,$C170,$R170,1,3)/100</f>
        <v>0.27575710681630033</v>
      </c>
      <c r="M170" s="10">
        <f ca="1">_xll.EURO($E170,$F170,$O170,$O170,$C170,$R170,1,5)/365.25</f>
        <v>1.3682530687855363E-3</v>
      </c>
      <c r="N170" s="118">
        <f>VLOOKUP(D170,Lookups!$B$6:$C$304,2)</f>
        <v>41819</v>
      </c>
      <c r="O170" s="24">
        <f>VLOOKUP(D170,Lookups!$B$6:$E$304,4)</f>
        <v>4.4999999999999998E-2</v>
      </c>
      <c r="P170" s="19">
        <f>VLOOKUP(D170,Lookups!$B$6:$D$304,3)</f>
        <v>22</v>
      </c>
      <c r="Q170" s="143">
        <f t="shared" si="10"/>
        <v>0</v>
      </c>
      <c r="R170" s="28">
        <f t="shared" ca="1" si="11"/>
        <v>4630</v>
      </c>
    </row>
    <row r="171" spans="1:18" x14ac:dyDescent="0.2">
      <c r="A171" s="24"/>
      <c r="B171" s="25"/>
      <c r="C171" s="131">
        <v>0.155</v>
      </c>
      <c r="D171" s="93">
        <v>41852</v>
      </c>
      <c r="E171" s="128">
        <f t="shared" si="13"/>
        <v>63.1722961405315</v>
      </c>
      <c r="F171" s="127">
        <f t="shared" si="12"/>
        <v>40</v>
      </c>
      <c r="G171" s="64">
        <f ca="1">IF(AND(E171&gt;F171,$G$1="no"),"",_xll.EURO(E171,F171,O171,O171,C171,R171,1,0))</f>
        <v>14.809781663998979</v>
      </c>
      <c r="H171" s="9">
        <f ca="1">_xll.EURO(E171,F171,O171,O171,C171,R171,1,1)</f>
        <v>0.48699668249745731</v>
      </c>
      <c r="I171" s="64">
        <f ca="1">IF(AND(F171&gt;E171,$G$1="no"),"",_xll.EURO(E171,F171,O171,O171,C171,R171,0,0))</f>
        <v>1.7608414618449846</v>
      </c>
      <c r="J171" s="10">
        <f ca="1">_xll.EURO(E171,F171,O171,O171,C171,R171,0,1)</f>
        <v>-7.6130084181897414E-2</v>
      </c>
      <c r="K171" s="14">
        <f ca="1">_xll.EURO($E171,$F171,$O171,$O171,$C171,$R171,1,2)</f>
        <v>3.4988293622339618E-3</v>
      </c>
      <c r="L171" s="10">
        <f ca="1">_xll.EURO($E171,$F171,$O171,$O171,$C171,$R171,1,3)/100</f>
        <v>0.2761828228315138</v>
      </c>
      <c r="M171" s="10">
        <f ca="1">_xll.EURO($E171,$F171,$O171,$O171,$C171,$R171,1,5)/365.25</f>
        <v>1.3653953757057512E-3</v>
      </c>
      <c r="N171" s="118">
        <f>VLOOKUP(D171,Lookups!$B$6:$C$304,2)</f>
        <v>41850</v>
      </c>
      <c r="O171" s="24">
        <f>VLOOKUP(D171,Lookups!$B$6:$E$304,4)</f>
        <v>4.4999999999999998E-2</v>
      </c>
      <c r="P171" s="19">
        <f>VLOOKUP(D171,Lookups!$B$6:$D$304,3)</f>
        <v>21</v>
      </c>
      <c r="Q171" s="143">
        <f t="shared" si="10"/>
        <v>0</v>
      </c>
      <c r="R171" s="28">
        <f t="shared" ca="1" si="11"/>
        <v>4661</v>
      </c>
    </row>
    <row r="172" spans="1:18" x14ac:dyDescent="0.2">
      <c r="A172" s="24"/>
      <c r="B172" s="25"/>
      <c r="C172" s="131">
        <v>0.155</v>
      </c>
      <c r="D172" s="93">
        <v>41883</v>
      </c>
      <c r="E172" s="128">
        <f t="shared" si="13"/>
        <v>46.307298365153152</v>
      </c>
      <c r="F172" s="127">
        <f t="shared" si="12"/>
        <v>40</v>
      </c>
      <c r="G172" s="64">
        <f ca="1">IF(AND(E172&gt;F172,$G$1="no"),"",_xll.EURO(E172,F172,O172,O172,C172,R172,1,0))</f>
        <v>7.2440625456294807</v>
      </c>
      <c r="H172" s="9">
        <f ca="1">_xll.EURO(E172,F172,O172,O172,C172,R172,1,1)</f>
        <v>0.3959740994577613</v>
      </c>
      <c r="I172" s="64">
        <f ca="1">IF(AND(F172&gt;E172,$G$1="no"),"",_xll.EURO(E172,F172,O172,O172,C172,R172,0,0))</f>
        <v>3.7057935673945437</v>
      </c>
      <c r="J172" s="10">
        <f ca="1">_xll.EURO(E172,F172,O172,O172,C172,R172,0,1)</f>
        <v>-0.16500601808088622</v>
      </c>
      <c r="K172" s="14">
        <f ca="1">_xll.EURO($E172,$F172,$O172,$O172,$C172,$R172,1,2)</f>
        <v>7.5137929415890837E-3</v>
      </c>
      <c r="L172" s="10">
        <f ca="1">_xll.EURO($E172,$F172,$O172,$O172,$C172,$R172,1,3)/100</f>
        <v>0.3208171590930799</v>
      </c>
      <c r="M172" s="10">
        <f ca="1">_xll.EURO($E172,$F172,$O172,$O172,$C172,$R172,1,5)/365.25</f>
        <v>3.6258331501325776E-4</v>
      </c>
      <c r="N172" s="118">
        <f>VLOOKUP(D172,Lookups!$B$6:$C$304,2)</f>
        <v>41881</v>
      </c>
      <c r="O172" s="24">
        <f>VLOOKUP(D172,Lookups!$B$6:$E$304,4)</f>
        <v>4.4999999999999998E-2</v>
      </c>
      <c r="P172" s="19">
        <f>VLOOKUP(D172,Lookups!$B$6:$D$304,3)</f>
        <v>21</v>
      </c>
      <c r="Q172" s="143">
        <f t="shared" si="10"/>
        <v>0</v>
      </c>
      <c r="R172" s="28">
        <f t="shared" ca="1" si="11"/>
        <v>4692</v>
      </c>
    </row>
    <row r="173" spans="1:18" x14ac:dyDescent="0.2">
      <c r="A173" s="24"/>
      <c r="B173" s="25"/>
      <c r="C173" s="131">
        <v>0.155</v>
      </c>
      <c r="D173" s="93">
        <v>41913</v>
      </c>
      <c r="E173" s="128">
        <f t="shared" si="13"/>
        <v>42.419770704138109</v>
      </c>
      <c r="F173" s="127">
        <f t="shared" si="12"/>
        <v>40</v>
      </c>
      <c r="G173" s="64">
        <f ca="1">IF(AND(E173&gt;F173,$G$1="no"),"",_xll.EURO(E173,F173,O173,O173,C173,R173,1,0))</f>
        <v>5.7590116659565105</v>
      </c>
      <c r="H173" s="9">
        <f ca="1">_xll.EURO(E173,F173,O173,O173,C173,R173,1,1)</f>
        <v>0.36302798600429259</v>
      </c>
      <c r="I173" s="64">
        <f ca="1">IF(AND(F173&gt;E173,$G$1="no"),"",_xll.EURO(E173,F173,O173,O173,C173,R173,0,0))</f>
        <v>4.4065763952913066</v>
      </c>
      <c r="J173" s="10">
        <f ca="1">_xll.EURO(E173,F173,O173,O173,C173,R173,0,1)</f>
        <v>-0.19588252082694146</v>
      </c>
      <c r="K173" s="14">
        <f ca="1">_xll.EURO($E173,$F173,$O173,$O173,$C173,$R173,1,2)</f>
        <v>8.7610677405940973E-3</v>
      </c>
      <c r="L173" s="10">
        <f ca="1">_xll.EURO($E173,$F173,$O173,$O173,$C173,$R173,1,3)/100</f>
        <v>0.31590836652408177</v>
      </c>
      <c r="M173" s="10">
        <f ca="1">_xll.EURO($E173,$F173,$O173,$O173,$C173,$R173,1,5)/365.25</f>
        <v>1.9104338069140438E-4</v>
      </c>
      <c r="N173" s="118">
        <f>VLOOKUP(D173,Lookups!$B$6:$C$304,2)</f>
        <v>41911</v>
      </c>
      <c r="O173" s="24">
        <f>VLOOKUP(D173,Lookups!$B$6:$E$304,4)</f>
        <v>4.4999999999999998E-2</v>
      </c>
      <c r="P173" s="19">
        <f>VLOOKUP(D173,Lookups!$B$6:$D$304,3)</f>
        <v>23</v>
      </c>
      <c r="Q173" s="143">
        <f t="shared" si="10"/>
        <v>0</v>
      </c>
      <c r="R173" s="28">
        <f t="shared" ca="1" si="11"/>
        <v>4722</v>
      </c>
    </row>
    <row r="174" spans="1:18" x14ac:dyDescent="0.2">
      <c r="A174" s="24"/>
      <c r="B174" s="25"/>
      <c r="C174" s="131">
        <v>0.155</v>
      </c>
      <c r="D174" s="93">
        <v>41944</v>
      </c>
      <c r="E174" s="128">
        <f t="shared" si="13"/>
        <v>42.362593354332503</v>
      </c>
      <c r="F174" s="127">
        <f t="shared" si="12"/>
        <v>40</v>
      </c>
      <c r="G174" s="64">
        <f ca="1">IF(AND(E174&gt;F174,$G$1="no"),"",_xll.EURO(E174,F174,O174,O174,C174,R174,1,0))</f>
        <v>5.7323716405973162</v>
      </c>
      <c r="H174" s="9">
        <f ca="1">_xll.EURO(E174,F174,O174,O174,C174,R174,1,1)</f>
        <v>0.36126364370270553</v>
      </c>
      <c r="I174" s="64">
        <f ca="1">IF(AND(F174&gt;E174,$G$1="no"),"",_xll.EURO(E174,F174,O174,O174,C174,R174,0,0))</f>
        <v>4.4169270778057399</v>
      </c>
      <c r="J174" s="10">
        <f ca="1">_xll.EURO(E174,F174,O174,O174,C174,R174,0,1)</f>
        <v>-0.1955162864445317</v>
      </c>
      <c r="K174" s="14">
        <f ca="1">_xll.EURO($E174,$F174,$O174,$O174,$C174,$R174,1,2)</f>
        <v>8.7170574650338711E-3</v>
      </c>
      <c r="L174" s="10">
        <f ca="1">_xll.EURO($E174,$F174,$O174,$O174,$C174,$R174,1,3)/100</f>
        <v>0.31553262802135523</v>
      </c>
      <c r="M174" s="10">
        <f ca="1">_xll.EURO($E174,$F174,$O174,$O174,$C174,$R174,1,5)/365.25</f>
        <v>1.9175556825709269E-4</v>
      </c>
      <c r="N174" s="118">
        <f>VLOOKUP(D174,Lookups!$B$6:$C$304,2)</f>
        <v>41942</v>
      </c>
      <c r="O174" s="24">
        <f>VLOOKUP(D174,Lookups!$B$6:$E$304,4)</f>
        <v>4.4999999999999998E-2</v>
      </c>
      <c r="P174" s="19">
        <f>VLOOKUP(D174,Lookups!$B$6:$D$304,3)</f>
        <v>19</v>
      </c>
      <c r="Q174" s="143">
        <f t="shared" si="10"/>
        <v>0</v>
      </c>
      <c r="R174" s="28">
        <f t="shared" ca="1" si="11"/>
        <v>4753</v>
      </c>
    </row>
    <row r="175" spans="1:18" x14ac:dyDescent="0.2">
      <c r="A175" s="24"/>
      <c r="B175" s="25"/>
      <c r="C175" s="131">
        <v>0.155</v>
      </c>
      <c r="D175" s="93">
        <v>41974</v>
      </c>
      <c r="E175" s="128">
        <f t="shared" si="13"/>
        <v>42.362593354332503</v>
      </c>
      <c r="F175" s="127">
        <f t="shared" si="12"/>
        <v>40</v>
      </c>
      <c r="G175" s="64">
        <f ca="1">IF(AND(E175&gt;F175,$G$1="no"),"",_xll.EURO(E175,F175,O175,O175,C175,R175,1,0))</f>
        <v>5.7265752925502476</v>
      </c>
      <c r="H175" s="9">
        <f ca="1">_xll.EURO(E175,F175,O175,O175,C175,R175,1,1)</f>
        <v>0.36004572911462074</v>
      </c>
      <c r="I175" s="64">
        <f ca="1">IF(AND(F175&gt;E175,$G$1="no"),"",_xll.EURO(E175,F175,O175,O175,C175,R175,0,0))</f>
        <v>4.4159837683371244</v>
      </c>
      <c r="J175" s="10">
        <f ca="1">_xll.EURO(E175,F175,O175,O175,C175,R175,0,1)</f>
        <v>-0.19468008597741357</v>
      </c>
      <c r="K175" s="14">
        <f ca="1">_xll.EURO($E175,$F175,$O175,$O175,$C175,$R175,1,2)</f>
        <v>8.6557688985881495E-3</v>
      </c>
      <c r="L175" s="10">
        <f ca="1">_xll.EURO($E175,$F175,$O175,$O175,$C175,$R175,1,3)/100</f>
        <v>0.31529173390525111</v>
      </c>
      <c r="M175" s="10">
        <f ca="1">_xll.EURO($E175,$F175,$O175,$O175,$C175,$R175,1,5)/365.25</f>
        <v>1.9465876569359762E-4</v>
      </c>
      <c r="N175" s="118">
        <f>VLOOKUP(D175,Lookups!$B$6:$C$304,2)</f>
        <v>41972</v>
      </c>
      <c r="O175" s="24">
        <f>VLOOKUP(D175,Lookups!$B$6:$E$304,4)</f>
        <v>4.4999999999999998E-2</v>
      </c>
      <c r="P175" s="19">
        <f>VLOOKUP(D175,Lookups!$B$6:$D$304,3)</f>
        <v>22</v>
      </c>
      <c r="Q175" s="143">
        <f t="shared" si="10"/>
        <v>0</v>
      </c>
      <c r="R175" s="28">
        <f t="shared" ca="1" si="11"/>
        <v>4783</v>
      </c>
    </row>
    <row r="176" spans="1:18" x14ac:dyDescent="0.2">
      <c r="A176" s="24"/>
      <c r="B176" s="25"/>
      <c r="C176" s="131">
        <v>0.155</v>
      </c>
      <c r="D176" s="93">
        <v>42005</v>
      </c>
      <c r="E176" s="128">
        <f t="shared" si="13"/>
        <v>46.749442343705212</v>
      </c>
      <c r="F176" s="127">
        <f t="shared" si="12"/>
        <v>40</v>
      </c>
      <c r="G176" s="64">
        <f ca="1">IF(AND(E176&gt;F176,$G$1="no"),"",_xll.EURO(E176,F176,O176,O176,C176,R176,1,0))</f>
        <v>7.3724590995447894</v>
      </c>
      <c r="H176" s="9">
        <f ca="1">_xll.EURO(E176,F176,O176,O176,C176,R176,1,1)</f>
        <v>0.39331036211105247</v>
      </c>
      <c r="I176" s="64">
        <f ca="1">IF(AND(F176&gt;E176,$G$1="no"),"",_xll.EURO(E176,F176,O176,O176,C176,R176,0,0))</f>
        <v>3.6426417305994692</v>
      </c>
      <c r="J176" s="10">
        <f ca="1">_xll.EURO(E176,F176,O176,O176,C176,R176,0,1)</f>
        <v>-0.15930082841550902</v>
      </c>
      <c r="K176" s="14">
        <f ca="1">_xll.EURO($E176,$F176,$O176,$O176,$C176,$R176,1,2)</f>
        <v>7.1703982500507793E-3</v>
      </c>
      <c r="L176" s="10">
        <f ca="1">_xll.EURO($E176,$F176,$O176,$O176,$C176,$R176,1,3)/100</f>
        <v>0.32014277592201168</v>
      </c>
      <c r="M176" s="10">
        <f ca="1">_xll.EURO($E176,$F176,$O176,$O176,$C176,$R176,1,5)/365.25</f>
        <v>3.9291722478195667E-4</v>
      </c>
      <c r="N176" s="118">
        <f>VLOOKUP(D176,Lookups!$B$6:$C$304,2)</f>
        <v>42003</v>
      </c>
      <c r="O176" s="24">
        <f>VLOOKUP(D176,Lookups!$B$6:$E$304,4)</f>
        <v>4.4999999999999998E-2</v>
      </c>
      <c r="P176" s="19">
        <f>VLOOKUP(D176,Lookups!$B$6:$D$304,3)</f>
        <v>21</v>
      </c>
      <c r="Q176" s="143">
        <f t="shared" si="10"/>
        <v>0</v>
      </c>
      <c r="R176" s="28">
        <f t="shared" ca="1" si="11"/>
        <v>4814</v>
      </c>
    </row>
    <row r="177" spans="1:18" x14ac:dyDescent="0.2">
      <c r="A177" s="24"/>
      <c r="B177" s="25"/>
      <c r="C177" s="131">
        <v>0.155</v>
      </c>
      <c r="D177" s="93">
        <v>42036</v>
      </c>
      <c r="E177" s="128">
        <f t="shared" si="13"/>
        <v>82.324078228384963</v>
      </c>
      <c r="F177" s="127">
        <f t="shared" ref="F177:F208" si="14">IF($G$8="atm",E177,$G$8)</f>
        <v>40</v>
      </c>
      <c r="G177" s="64">
        <f ca="1">IF(AND(E177&gt;F177,$G$1="no"),"",_xll.EURO(E177,F177,O177,O177,C177,R177,1,0))</f>
        <v>24.126300357067439</v>
      </c>
      <c r="H177" s="9">
        <f ca="1">_xll.EURO(E177,F177,O177,O177,C177,R177,1,1)</f>
        <v>0.51786969760945178</v>
      </c>
      <c r="I177" s="64">
        <f ca="1">IF(AND(F177&gt;E177,$G$1="no"),"",_xll.EURO(E177,F177,O177,O177,C177,R177,0,0))</f>
        <v>0.82669946106916692</v>
      </c>
      <c r="J177" s="10">
        <f ca="1">_xll.EURO(E177,F177,O177,O177,C177,R177,0,1)</f>
        <v>-3.2634929337679669E-2</v>
      </c>
      <c r="K177" s="14">
        <f ca="1">_xll.EURO($E177,$F177,$O177,$O177,$C177,$R177,1,2)</f>
        <v>1.3978099145718545E-3</v>
      </c>
      <c r="L177" s="10">
        <f ca="1">_xll.EURO($E177,$F177,$O177,$O177,$C177,$R177,1,3)/100</f>
        <v>0.19477675441735431</v>
      </c>
      <c r="M177" s="10">
        <f ca="1">_xll.EURO($E177,$F177,$O177,$O177,$C177,$R177,1,5)/365.25</f>
        <v>2.660877065176447E-3</v>
      </c>
      <c r="N177" s="118">
        <f>VLOOKUP(D177,Lookups!$B$6:$C$304,2)</f>
        <v>42034</v>
      </c>
      <c r="O177" s="24">
        <f>VLOOKUP(D177,Lookups!$B$6:$E$304,4)</f>
        <v>4.4999999999999998E-2</v>
      </c>
      <c r="P177" s="19">
        <f>VLOOKUP(D177,Lookups!$B$6:$D$304,3)</f>
        <v>20</v>
      </c>
      <c r="Q177" s="143">
        <f t="shared" si="10"/>
        <v>0</v>
      </c>
      <c r="R177" s="28">
        <f t="shared" ca="1" si="11"/>
        <v>4845</v>
      </c>
    </row>
    <row r="178" spans="1:18" x14ac:dyDescent="0.2">
      <c r="A178" s="24"/>
      <c r="B178" s="25"/>
      <c r="C178" s="131">
        <v>0.155</v>
      </c>
      <c r="D178" s="93">
        <v>42064</v>
      </c>
      <c r="E178" s="128">
        <f t="shared" si="13"/>
        <v>44.912921959671827</v>
      </c>
      <c r="F178" s="127">
        <f t="shared" si="14"/>
        <v>40</v>
      </c>
      <c r="G178" s="64">
        <f ca="1">IF(AND(E178&gt;F178,$G$1="no"),"",_xll.EURO(E178,F178,O178,O178,C178,R178,1,0))</f>
        <v>6.6443018273718177</v>
      </c>
      <c r="H178" s="9">
        <f ca="1">_xll.EURO(E178,F178,O178,O178,C178,R178,1,1)</f>
        <v>0.37695876074093976</v>
      </c>
      <c r="I178" s="64">
        <f ca="1">IF(AND(F178&gt;E178,$G$1="no"),"",_xll.EURO(E178,F178,O178,O178,C178,R178,0,0))</f>
        <v>3.9490294720351065</v>
      </c>
      <c r="J178" s="10">
        <f ca="1">_xll.EURO(E178,F178,O178,O178,C178,R178,0,1)</f>
        <v>-0.17165006664551216</v>
      </c>
      <c r="K178" s="14">
        <f ca="1">_xll.EURO($E178,$F178,$O178,$O178,$C178,$R178,1,2)</f>
        <v>7.6422063059851776E-3</v>
      </c>
      <c r="L178" s="10">
        <f ca="1">_xll.EURO($E178,$F178,$O178,$O178,$C178,$R178,1,3)/100</f>
        <v>0.31878601688778052</v>
      </c>
      <c r="M178" s="10">
        <f ca="1">_xll.EURO($E178,$F178,$O178,$O178,$C178,$R178,1,5)/365.25</f>
        <v>3.1160378924403366E-4</v>
      </c>
      <c r="N178" s="118">
        <f>VLOOKUP(D178,Lookups!$B$6:$C$304,2)</f>
        <v>42062</v>
      </c>
      <c r="O178" s="24">
        <f>VLOOKUP(D178,Lookups!$B$6:$E$304,4)</f>
        <v>4.4999999999999998E-2</v>
      </c>
      <c r="P178" s="19">
        <f>VLOOKUP(D178,Lookups!$B$6:$D$304,3)</f>
        <v>22</v>
      </c>
      <c r="Q178" s="143">
        <f t="shared" si="10"/>
        <v>0</v>
      </c>
      <c r="R178" s="28">
        <f t="shared" ca="1" si="11"/>
        <v>4873</v>
      </c>
    </row>
    <row r="179" spans="1:18" x14ac:dyDescent="0.2">
      <c r="A179" s="24"/>
      <c r="B179" s="25"/>
      <c r="C179" s="131">
        <v>0.155</v>
      </c>
      <c r="D179" s="93">
        <v>42095</v>
      </c>
      <c r="E179" s="128">
        <f t="shared" si="13"/>
        <v>44.100537184197549</v>
      </c>
      <c r="F179" s="127">
        <f t="shared" si="14"/>
        <v>40</v>
      </c>
      <c r="G179" s="64">
        <f ca="1">IF(AND(E179&gt;F179,$G$1="no"),"",_xll.EURO(E179,F179,O179,O179,C179,R179,1,0))</f>
        <v>6.3320284755964877</v>
      </c>
      <c r="H179" s="9">
        <f ca="1">_xll.EURO(E179,F179,O179,O179,C179,R179,1,1)</f>
        <v>0.36930161213295637</v>
      </c>
      <c r="I179" s="64">
        <f ca="1">IF(AND(F179&gt;E179,$G$1="no"),"",_xll.EURO(E179,F179,O179,O179,C179,R179,0,0))</f>
        <v>4.0910130593891356</v>
      </c>
      <c r="J179" s="10">
        <f ca="1">_xll.EURO(E179,F179,O179,O179,C179,R179,0,1)</f>
        <v>-0.17721590875276214</v>
      </c>
      <c r="K179" s="14">
        <f ca="1">_xll.EURO($E179,$F179,$O179,$O179,$C179,$R179,1,2)</f>
        <v>7.8459163460106555E-3</v>
      </c>
      <c r="L179" s="10">
        <f ca="1">_xll.EURO($E179,$F179,$O179,$O179,$C179,$R179,1,3)/100</f>
        <v>0.31755822632698749</v>
      </c>
      <c r="M179" s="10">
        <f ca="1">_xll.EURO($E179,$F179,$O179,$O179,$C179,$R179,1,5)/365.25</f>
        <v>2.7827592567642812E-4</v>
      </c>
      <c r="N179" s="118">
        <f>VLOOKUP(D179,Lookups!$B$6:$C$304,2)</f>
        <v>42093</v>
      </c>
      <c r="O179" s="24">
        <f>VLOOKUP(D179,Lookups!$B$6:$E$304,4)</f>
        <v>4.4999999999999998E-2</v>
      </c>
      <c r="P179" s="19">
        <f>VLOOKUP(D179,Lookups!$B$6:$D$304,3)</f>
        <v>22</v>
      </c>
      <c r="Q179" s="143">
        <f t="shared" si="10"/>
        <v>0</v>
      </c>
      <c r="R179" s="28">
        <f t="shared" ca="1" si="11"/>
        <v>4904</v>
      </c>
    </row>
    <row r="180" spans="1:18" x14ac:dyDescent="0.2">
      <c r="A180" s="24"/>
      <c r="B180" s="25"/>
      <c r="C180" s="131">
        <v>0.155</v>
      </c>
      <c r="D180" s="93">
        <v>42125</v>
      </c>
      <c r="E180" s="128">
        <f t="shared" si="13"/>
        <v>47.001916694854266</v>
      </c>
      <c r="F180" s="127">
        <f t="shared" si="14"/>
        <v>40</v>
      </c>
      <c r="G180" s="64">
        <f ca="1">IF(AND(E180&gt;F180,$G$1="no"),"",_xll.EURO(E180,F180,O180,O180,C180,R180,1,0))</f>
        <v>7.4228962076693463</v>
      </c>
      <c r="H180" s="9">
        <f ca="1">_xll.EURO(E180,F180,O180,O180,C180,R180,1,1)</f>
        <v>0.38930837228450549</v>
      </c>
      <c r="I180" s="64">
        <f ca="1">IF(AND(F180&gt;E180,$G$1="no"),"",_xll.EURO(E180,F180,O180,O180,C180,R180,0,0))</f>
        <v>3.6103436980297943</v>
      </c>
      <c r="J180" s="10">
        <f ca="1">_xll.EURO(E180,F180,O180,O180,C180,R180,0,1)</f>
        <v>-0.15519289441028569</v>
      </c>
      <c r="K180" s="14">
        <f ca="1">_xll.EURO($E180,$F180,$O180,$O180,$C180,$R180,1,2)</f>
        <v>6.9040040312224682E-3</v>
      </c>
      <c r="L180" s="10">
        <f ca="1">_xll.EURO($E180,$F180,$O180,$O180,$C180,$R180,1,3)/100</f>
        <v>0.31935431742331505</v>
      </c>
      <c r="M180" s="10">
        <f ca="1">_xll.EURO($E180,$F180,$O180,$O180,$C180,$R180,1,5)/365.25</f>
        <v>4.1290461641240806E-4</v>
      </c>
      <c r="N180" s="118">
        <f>VLOOKUP(D180,Lookups!$B$6:$C$304,2)</f>
        <v>42123</v>
      </c>
      <c r="O180" s="24">
        <f>VLOOKUP(D180,Lookups!$B$6:$E$304,4)</f>
        <v>4.4999999999999998E-2</v>
      </c>
      <c r="P180" s="19">
        <f>VLOOKUP(D180,Lookups!$B$6:$D$304,3)</f>
        <v>20</v>
      </c>
      <c r="Q180" s="143">
        <f t="shared" si="10"/>
        <v>0</v>
      </c>
      <c r="R180" s="28">
        <f t="shared" ca="1" si="11"/>
        <v>4934</v>
      </c>
    </row>
    <row r="181" spans="1:18" x14ac:dyDescent="0.2">
      <c r="A181" s="24"/>
      <c r="B181" s="25"/>
      <c r="C181" s="131">
        <v>0.155</v>
      </c>
      <c r="D181" s="93">
        <v>42156</v>
      </c>
      <c r="E181" s="128">
        <f t="shared" si="13"/>
        <v>54.255279142813791</v>
      </c>
      <c r="F181" s="127">
        <f t="shared" si="14"/>
        <v>40</v>
      </c>
      <c r="G181" s="64">
        <f ca="1">IF(AND(E181&gt;F181,$G$1="no"),"",_xll.EURO(E181,F181,O181,O181,C181,R181,1,0))</f>
        <v>10.38603026072825</v>
      </c>
      <c r="H181" s="9">
        <f ca="1">_xll.EURO(E181,F181,O181,O181,C181,R181,1,1)</f>
        <v>0.43049299248848533</v>
      </c>
      <c r="I181" s="64">
        <f ca="1">IF(AND(F181&gt;E181,$G$1="no"),"",_xll.EURO(E181,F181,O181,O181,C181,R181,0,0))</f>
        <v>2.6536016578241322</v>
      </c>
      <c r="J181" s="10">
        <f ca="1">_xll.EURO(E181,F181,O181,O181,C181,R181,0,1)</f>
        <v>-0.11193262579918629</v>
      </c>
      <c r="K181" s="14">
        <f ca="1">_xll.EURO($E181,$F181,$O181,$O181,$C181,$R181,1,2)</f>
        <v>4.9901254628439036E-3</v>
      </c>
      <c r="L181" s="10">
        <f ca="1">_xll.EURO($E181,$F181,$O181,$O181,$C181,$R181,1,3)/100</f>
        <v>0.30949682334651424</v>
      </c>
      <c r="M181" s="10">
        <f ca="1">_xll.EURO($E181,$F181,$O181,$O181,$C181,$R181,1,5)/365.25</f>
        <v>7.9649126189501639E-4</v>
      </c>
      <c r="N181" s="118">
        <f>VLOOKUP(D181,Lookups!$B$6:$C$304,2)</f>
        <v>42154</v>
      </c>
      <c r="O181" s="24">
        <f>VLOOKUP(D181,Lookups!$B$6:$E$304,4)</f>
        <v>4.4999999999999998E-2</v>
      </c>
      <c r="P181" s="19">
        <f>VLOOKUP(D181,Lookups!$B$6:$D$304,3)</f>
        <v>22</v>
      </c>
      <c r="Q181" s="143">
        <f t="shared" si="10"/>
        <v>0</v>
      </c>
      <c r="R181" s="28">
        <f t="shared" ca="1" si="11"/>
        <v>4965</v>
      </c>
    </row>
    <row r="182" spans="1:18" x14ac:dyDescent="0.2">
      <c r="A182" s="24"/>
      <c r="B182" s="25"/>
      <c r="C182" s="131">
        <v>0.155</v>
      </c>
      <c r="D182" s="93">
        <v>42186</v>
      </c>
      <c r="E182" s="128">
        <f t="shared" si="13"/>
        <v>64.119871728415646</v>
      </c>
      <c r="F182" s="127">
        <f t="shared" si="14"/>
        <v>40</v>
      </c>
      <c r="G182" s="64">
        <f ca="1">IF(AND(E182&gt;F182,$G$1="no"),"",_xll.EURO(E182,F182,O182,O182,C182,R182,1,0))</f>
        <v>14.801133275307704</v>
      </c>
      <c r="H182" s="9">
        <f ca="1">_xll.EURO(E182,F182,O182,O182,C182,R182,1,1)</f>
        <v>0.46825838987188162</v>
      </c>
      <c r="I182" s="64">
        <f ca="1">IF(AND(F182&gt;E182,$G$1="no"),"",_xll.EURO(E182,F182,O182,O182,C182,R182,0,0))</f>
        <v>1.7661646150245334</v>
      </c>
      <c r="J182" s="10">
        <f ca="1">_xll.EURO(E182,F182,O182,O182,C182,R182,0,1)</f>
        <v>-7.2166070384540898E-2</v>
      </c>
      <c r="K182" s="14">
        <f ca="1">_xll.EURO($E182,$F182,$O182,$O182,$C182,$R182,1,2)</f>
        <v>3.1687084905604253E-3</v>
      </c>
      <c r="L182" s="10">
        <f ca="1">_xll.EURO($E182,$F182,$O182,$O182,$C182,$R182,1,3)/100</f>
        <v>0.27614967944329416</v>
      </c>
      <c r="M182" s="10">
        <f ca="1">_xll.EURO($E182,$F182,$O182,$O182,$C182,$R182,1,5)/365.25</f>
        <v>1.3950877838704687E-3</v>
      </c>
      <c r="N182" s="118">
        <f>VLOOKUP(D182,Lookups!$B$6:$C$304,2)</f>
        <v>42184</v>
      </c>
      <c r="O182" s="24">
        <f>VLOOKUP(D182,Lookups!$B$6:$E$304,4)</f>
        <v>4.4999999999999998E-2</v>
      </c>
      <c r="P182" s="19">
        <f>VLOOKUP(D182,Lookups!$B$6:$D$304,3)</f>
        <v>23</v>
      </c>
      <c r="Q182" s="143">
        <f t="shared" si="10"/>
        <v>0</v>
      </c>
      <c r="R182" s="28">
        <f t="shared" ca="1" si="11"/>
        <v>4995</v>
      </c>
    </row>
    <row r="183" spans="1:18" x14ac:dyDescent="0.2">
      <c r="A183" s="24"/>
      <c r="B183" s="25"/>
      <c r="C183" s="131">
        <v>0.155</v>
      </c>
      <c r="D183" s="93">
        <v>42217</v>
      </c>
      <c r="E183" s="128">
        <f t="shared" si="13"/>
        <v>64.119880582639468</v>
      </c>
      <c r="F183" s="127">
        <f t="shared" si="14"/>
        <v>40</v>
      </c>
      <c r="G183" s="64">
        <f ca="1">IF(AND(E183&gt;F183,$G$1="no"),"",_xll.EURO(E183,F183,O183,O183,C183,R183,1,0))</f>
        <v>14.757938604200893</v>
      </c>
      <c r="H183" s="9">
        <f ca="1">_xll.EURO(E183,F183,O183,O183,C183,R183,1,1)</f>
        <v>0.46628125083583916</v>
      </c>
      <c r="I183" s="64">
        <f ca="1">IF(AND(F183&gt;E183,$G$1="no"),"",_xll.EURO(E183,F183,O183,O183,C183,R183,0,0))</f>
        <v>1.7726547069541372</v>
      </c>
      <c r="J183" s="10">
        <f ca="1">_xll.EURO(E183,F183,O183,O183,C183,R183,0,1)</f>
        <v>-7.208310187132326E-2</v>
      </c>
      <c r="K183" s="14">
        <f ca="1">_xll.EURO($E183,$F183,$O183,$O183,$C183,$R183,1,2)</f>
        <v>3.1526583641056588E-3</v>
      </c>
      <c r="L183" s="10">
        <f ca="1">_xll.EURO($E183,$F183,$O183,$O183,$C183,$R183,1,3)/100</f>
        <v>0.27645616472526247</v>
      </c>
      <c r="M183" s="10">
        <f ca="1">_xll.EURO($E183,$F183,$O183,$O183,$C183,$R183,1,5)/365.25</f>
        <v>1.3919361765507236E-3</v>
      </c>
      <c r="N183" s="118">
        <f>VLOOKUP(D183,Lookups!$B$6:$C$304,2)</f>
        <v>42215</v>
      </c>
      <c r="O183" s="24">
        <f>VLOOKUP(D183,Lookups!$B$6:$E$304,4)</f>
        <v>4.4999999999999998E-2</v>
      </c>
      <c r="P183" s="19">
        <f>VLOOKUP(D183,Lookups!$B$6:$D$304,3)</f>
        <v>21</v>
      </c>
      <c r="Q183" s="143">
        <f t="shared" si="10"/>
        <v>0</v>
      </c>
      <c r="R183" s="28">
        <f t="shared" ca="1" si="11"/>
        <v>5026</v>
      </c>
    </row>
    <row r="184" spans="1:18" x14ac:dyDescent="0.2">
      <c r="A184" s="24"/>
      <c r="B184" s="25"/>
      <c r="C184" s="131">
        <v>0.155</v>
      </c>
      <c r="D184" s="93">
        <v>42248</v>
      </c>
      <c r="E184" s="128">
        <f t="shared" si="13"/>
        <v>47.001907840630444</v>
      </c>
      <c r="F184" s="127">
        <f t="shared" si="14"/>
        <v>40</v>
      </c>
      <c r="G184" s="64">
        <f ca="1">IF(AND(E184&gt;F184,$G$1="no"),"",_xll.EURO(E184,F184,O184,O184,C184,R184,1,0))</f>
        <v>7.3716510180869186</v>
      </c>
      <c r="H184" s="9">
        <f ca="1">_xll.EURO(E184,F184,O184,O184,C184,R184,1,1)</f>
        <v>0.38346483456314839</v>
      </c>
      <c r="I184" s="64">
        <f ca="1">IF(AND(F184&gt;E184,$G$1="no"),"",_xll.EURO(E184,F184,O184,O184,C184,R184,0,0))</f>
        <v>3.6164431318062995</v>
      </c>
      <c r="J184" s="10">
        <f ca="1">_xll.EURO(E184,F184,O184,O184,C184,R184,0,1)</f>
        <v>-0.15284726376097157</v>
      </c>
      <c r="K184" s="14">
        <f ca="1">_xll.EURO($E184,$F184,$O184,$O184,$C184,$R184,1,2)</f>
        <v>6.7167199699941799E-3</v>
      </c>
      <c r="L184" s="10">
        <f ca="1">_xll.EURO($E184,$F184,$O184,$O184,$C184,$R184,1,3)/100</f>
        <v>0.31843635398805076</v>
      </c>
      <c r="M184" s="10">
        <f ca="1">_xll.EURO($E184,$F184,$O184,$O184,$C184,$R184,1,5)/365.25</f>
        <v>4.2019862392890761E-4</v>
      </c>
      <c r="N184" s="118">
        <f>VLOOKUP(D184,Lookups!$B$6:$C$304,2)</f>
        <v>42246</v>
      </c>
      <c r="O184" s="24">
        <f>VLOOKUP(D184,Lookups!$B$6:$E$304,4)</f>
        <v>4.4999999999999998E-2</v>
      </c>
      <c r="P184" s="19">
        <f>VLOOKUP(D184,Lookups!$B$6:$D$304,3)</f>
        <v>21</v>
      </c>
      <c r="Q184" s="143">
        <f t="shared" si="10"/>
        <v>0</v>
      </c>
      <c r="R184" s="28">
        <f t="shared" ca="1" si="11"/>
        <v>5057</v>
      </c>
    </row>
    <row r="185" spans="1:18" x14ac:dyDescent="0.2">
      <c r="A185" s="24"/>
      <c r="B185" s="25"/>
      <c r="C185" s="131">
        <v>0.155</v>
      </c>
      <c r="D185" s="93">
        <v>42278</v>
      </c>
      <c r="E185" s="128">
        <f t="shared" si="13"/>
        <v>43.056067264700175</v>
      </c>
      <c r="F185" s="127">
        <f t="shared" si="14"/>
        <v>40</v>
      </c>
      <c r="G185" s="64">
        <f ca="1">IF(AND(E185&gt;F185,$G$1="no"),"",_xll.EURO(E185,F185,O185,O185,C185,R185,1,0))</f>
        <v>5.9063974437421098</v>
      </c>
      <c r="H185" s="9">
        <f ca="1">_xll.EURO(E185,F185,O185,O185,C185,R185,1,1)</f>
        <v>0.35345040515954707</v>
      </c>
      <c r="I185" s="64">
        <f ca="1">IF(AND(F185&gt;E185,$G$1="no"),"",_xll.EURO(E185,F185,O185,O185,C185,R185,0,0))</f>
        <v>4.2734383419800137</v>
      </c>
      <c r="J185" s="10">
        <f ca="1">_xll.EURO(E185,F185,O185,O185,C185,R185,0,1)</f>
        <v>-0.18088308959823438</v>
      </c>
      <c r="K185" s="14">
        <f ca="1">_xll.EURO($E185,$F185,$O185,$O185,$C185,$R185,1,2)</f>
        <v>7.8478565930361951E-3</v>
      </c>
      <c r="L185" s="10">
        <f ca="1">_xll.EURO($E185,$F185,$O185,$O185,$C185,$R185,1,3)/100</f>
        <v>0.31406749268472001</v>
      </c>
      <c r="M185" s="10">
        <f ca="1">_xll.EURO($E185,$F185,$O185,$O185,$C185,$R185,1,5)/365.25</f>
        <v>2.4920849236172008E-4</v>
      </c>
      <c r="N185" s="118">
        <f>VLOOKUP(D185,Lookups!$B$6:$C$304,2)</f>
        <v>42276</v>
      </c>
      <c r="O185" s="24">
        <f>VLOOKUP(D185,Lookups!$B$6:$E$304,4)</f>
        <v>4.4999999999999998E-2</v>
      </c>
      <c r="P185" s="19">
        <f>VLOOKUP(D185,Lookups!$B$6:$D$304,3)</f>
        <v>22</v>
      </c>
      <c r="Q185" s="143">
        <f t="shared" si="10"/>
        <v>0</v>
      </c>
      <c r="R185" s="28">
        <f t="shared" ca="1" si="11"/>
        <v>5087</v>
      </c>
    </row>
    <row r="186" spans="1:18" x14ac:dyDescent="0.2">
      <c r="A186" s="24"/>
      <c r="B186" s="25"/>
      <c r="C186" s="131">
        <v>0.155</v>
      </c>
      <c r="D186" s="93">
        <v>42309</v>
      </c>
      <c r="E186" s="128">
        <f t="shared" si="13"/>
        <v>42.998032254647484</v>
      </c>
      <c r="F186" s="127">
        <f t="shared" si="14"/>
        <v>40</v>
      </c>
      <c r="G186" s="64">
        <f ca="1">IF(AND(E186&gt;F186,$G$1="no"),"",_xll.EURO(E186,F186,O186,O186,C186,R186,1,0))</f>
        <v>5.8782076645935266</v>
      </c>
      <c r="H186" s="9">
        <f ca="1">_xll.EURO(E186,F186,O186,O186,C186,R186,1,1)</f>
        <v>0.35174643143126944</v>
      </c>
      <c r="I186" s="64">
        <f ca="1">IF(AND(F186&gt;E186,$G$1="no"),"",_xll.EURO(E186,F186,O186,O186,C186,R186,0,0))</f>
        <v>4.2823652705378406</v>
      </c>
      <c r="J186" s="10">
        <f ca="1">_xll.EURO(E186,F186,O186,O186,C186,R186,0,1)</f>
        <v>-0.18055017464488063</v>
      </c>
      <c r="K186" s="14">
        <f ca="1">_xll.EURO($E186,$F186,$O186,$O186,$C186,$R186,1,2)</f>
        <v>7.810688132482483E-3</v>
      </c>
      <c r="L186" s="10">
        <f ca="1">_xll.EURO($E186,$F186,$O186,$O186,$C186,$R186,1,3)/100</f>
        <v>0.31363766717048075</v>
      </c>
      <c r="M186" s="10">
        <f ca="1">_xll.EURO($E186,$F186,$O186,$O186,$C186,$R186,1,5)/365.25</f>
        <v>2.4928446138290064E-4</v>
      </c>
      <c r="N186" s="118">
        <f>VLOOKUP(D186,Lookups!$B$6:$C$304,2)</f>
        <v>42307</v>
      </c>
      <c r="O186" s="24">
        <f>VLOOKUP(D186,Lookups!$B$6:$E$304,4)</f>
        <v>4.4999999999999998E-2</v>
      </c>
      <c r="P186" s="19">
        <f>VLOOKUP(D186,Lookups!$B$6:$D$304,3)</f>
        <v>20</v>
      </c>
      <c r="Q186" s="143">
        <f t="shared" si="10"/>
        <v>0</v>
      </c>
      <c r="R186" s="28">
        <f t="shared" ca="1" si="11"/>
        <v>5118</v>
      </c>
    </row>
    <row r="187" spans="1:18" x14ac:dyDescent="0.2">
      <c r="A187" s="24"/>
      <c r="B187" s="25"/>
      <c r="C187" s="131">
        <v>0.155</v>
      </c>
      <c r="D187" s="93">
        <v>42339</v>
      </c>
      <c r="E187" s="128">
        <f t="shared" si="13"/>
        <v>42.998032254647484</v>
      </c>
      <c r="F187" s="127">
        <f t="shared" si="14"/>
        <v>40</v>
      </c>
      <c r="G187" s="64">
        <f ca="1">IF(AND(E187&gt;F187,$G$1="no"),"",_xll.EURO(E187,F187,O187,O187,C187,R187,1,0))</f>
        <v>5.8706944837232218</v>
      </c>
      <c r="H187" s="9">
        <f ca="1">_xll.EURO(E187,F187,O187,O187,C187,R187,1,1)</f>
        <v>0.35054299280051265</v>
      </c>
      <c r="I187" s="64">
        <f ca="1">IF(AND(F187&gt;E187,$G$1="no"),"",_xll.EURO(E187,F187,O187,O187,C187,R187,0,0))</f>
        <v>4.2807395933469463</v>
      </c>
      <c r="J187" s="10">
        <f ca="1">_xll.EURO(E187,F187,O187,O187,C187,R187,0,1)</f>
        <v>-0.17978982397007587</v>
      </c>
      <c r="K187" s="14">
        <f ca="1">_xll.EURO($E187,$F187,$O187,$O187,$C187,$R187,1,2)</f>
        <v>7.7576018258703628E-3</v>
      </c>
      <c r="L187" s="10">
        <f ca="1">_xll.EURO($E187,$F187,$O187,$O187,$C187,$R187,1,3)/100</f>
        <v>0.31333193369686269</v>
      </c>
      <c r="M187" s="10">
        <f ca="1">_xll.EURO($E187,$F187,$O187,$O187,$C187,$R187,1,5)/365.25</f>
        <v>2.5158673346043186E-4</v>
      </c>
      <c r="N187" s="118">
        <f>VLOOKUP(D187,Lookups!$B$6:$C$304,2)</f>
        <v>42337</v>
      </c>
      <c r="O187" s="24">
        <f>VLOOKUP(D187,Lookups!$B$6:$E$304,4)</f>
        <v>4.4999999999999998E-2</v>
      </c>
      <c r="P187" s="19">
        <f>VLOOKUP(D187,Lookups!$B$6:$D$304,3)</f>
        <v>22</v>
      </c>
      <c r="Q187" s="143">
        <f t="shared" si="10"/>
        <v>0</v>
      </c>
      <c r="R187" s="28">
        <f t="shared" ca="1" si="11"/>
        <v>5148</v>
      </c>
    </row>
    <row r="188" spans="1:18" x14ac:dyDescent="0.2">
      <c r="A188" s="24"/>
      <c r="B188" s="25"/>
      <c r="C188" s="131">
        <v>0.155</v>
      </c>
      <c r="D188" s="93">
        <v>42370</v>
      </c>
      <c r="E188" s="128">
        <f t="shared" si="13"/>
        <v>47.450683978860788</v>
      </c>
      <c r="F188" s="127">
        <f t="shared" si="14"/>
        <v>40</v>
      </c>
      <c r="G188" s="64">
        <f ca="1">IF(AND(E188&gt;F188,$G$1="no"),"",_xll.EURO(E188,F188,O188,O188,C188,R188,1,0))</f>
        <v>7.4901634878999239</v>
      </c>
      <c r="H188" s="9">
        <f ca="1">_xll.EURO(E188,F188,O188,O188,C188,R188,1,1)</f>
        <v>0.38067635813955525</v>
      </c>
      <c r="I188" s="64">
        <f ca="1">IF(AND(F188&gt;E188,$G$1="no"),"",_xll.EURO(E188,F188,O188,O188,C188,R188,0,0))</f>
        <v>3.5538838525802738</v>
      </c>
      <c r="J188" s="10">
        <f ca="1">_xll.EURO(E188,F188,O188,O188,C188,R188,0,1)</f>
        <v>-0.14763482060426614</v>
      </c>
      <c r="K188" s="14">
        <f ca="1">_xll.EURO($E188,$F188,$O188,$O188,$C188,$R188,1,2)</f>
        <v>6.4152740548244457E-3</v>
      </c>
      <c r="L188" s="10">
        <f ca="1">_xll.EURO($E188,$F188,$O188,$O188,$C188,$R188,1,3)/100</f>
        <v>0.31745893303556671</v>
      </c>
      <c r="M188" s="10">
        <f ca="1">_xll.EURO($E188,$F188,$O188,$O188,$C188,$R188,1,5)/365.25</f>
        <v>4.4775835131869856E-4</v>
      </c>
      <c r="N188" s="118">
        <f>VLOOKUP(D188,Lookups!$B$6:$C$304,2)</f>
        <v>42368</v>
      </c>
      <c r="O188" s="24">
        <f>VLOOKUP(D188,Lookups!$B$6:$E$304,4)</f>
        <v>4.4999999999999998E-2</v>
      </c>
      <c r="P188" s="19">
        <f>VLOOKUP(D188,Lookups!$B$6:$D$304,3)</f>
        <v>20</v>
      </c>
      <c r="Q188" s="143">
        <f t="shared" si="10"/>
        <v>0</v>
      </c>
      <c r="R188" s="28">
        <f t="shared" ca="1" si="11"/>
        <v>5179</v>
      </c>
    </row>
    <row r="189" spans="1:18" x14ac:dyDescent="0.2">
      <c r="A189" s="24"/>
      <c r="B189" s="25"/>
      <c r="C189" s="131">
        <v>0.155</v>
      </c>
      <c r="D189" s="93">
        <v>42401</v>
      </c>
      <c r="E189" s="128">
        <f t="shared" si="13"/>
        <v>83.558939401810733</v>
      </c>
      <c r="F189" s="127">
        <f t="shared" si="14"/>
        <v>40</v>
      </c>
      <c r="G189" s="64">
        <f ca="1">IF(AND(E189&gt;F189,$G$1="no"),"",_xll.EURO(E189,F189,O189,O189,C189,R189,1,0))</f>
        <v>23.784769484207878</v>
      </c>
      <c r="H189" s="9">
        <f ca="1">_xll.EURO(E189,F189,O189,O189,C189,R189,1,1)</f>
        <v>0.49448863686973515</v>
      </c>
      <c r="I189" s="64">
        <f ca="1">IF(AND(F189&gt;E189,$G$1="no"),"",_xll.EURO(E189,F189,O189,O189,C189,R189,0,0))</f>
        <v>0.85981958448137341</v>
      </c>
      <c r="J189" s="10">
        <f ca="1">_xll.EURO(E189,F189,O189,O189,C189,R189,0,1)</f>
        <v>-3.1808610367040344E-2</v>
      </c>
      <c r="K189" s="14">
        <f ca="1">_xll.EURO($E189,$F189,$O189,$O189,$C189,$R189,1,2)</f>
        <v>1.2890021946577763E-3</v>
      </c>
      <c r="L189" s="10">
        <f ca="1">_xll.EURO($E189,$F189,$O189,$O189,$C189,$R189,1,3)/100</f>
        <v>0.19898424495965558</v>
      </c>
      <c r="M189" s="10">
        <f ca="1">_xll.EURO($E189,$F189,$O189,$O189,$C189,$R189,1,5)/365.25</f>
        <v>2.6343679049625787E-3</v>
      </c>
      <c r="N189" s="118">
        <f>VLOOKUP(D189,Lookups!$B$6:$C$304,2)</f>
        <v>42399</v>
      </c>
      <c r="O189" s="24">
        <f>VLOOKUP(D189,Lookups!$B$6:$E$304,4)</f>
        <v>4.4999999999999998E-2</v>
      </c>
      <c r="P189" s="19">
        <f>VLOOKUP(D189,Lookups!$B$6:$D$304,3)</f>
        <v>21</v>
      </c>
      <c r="Q189" s="143">
        <f t="shared" si="10"/>
        <v>0</v>
      </c>
      <c r="R189" s="28">
        <f t="shared" ca="1" si="11"/>
        <v>5210</v>
      </c>
    </row>
    <row r="190" spans="1:18" x14ac:dyDescent="0.2">
      <c r="A190" s="24"/>
      <c r="B190" s="25"/>
      <c r="C190" s="131">
        <v>0.155</v>
      </c>
      <c r="D190" s="93">
        <v>42430</v>
      </c>
      <c r="E190" s="128">
        <f t="shared" si="13"/>
        <v>45.586615789066897</v>
      </c>
      <c r="F190" s="127">
        <f t="shared" si="14"/>
        <v>40</v>
      </c>
      <c r="G190" s="64">
        <f ca="1">IF(AND(E190&gt;F190,$G$1="no"),"",_xll.EURO(E190,F190,O190,O190,C190,R190,1,0))</f>
        <v>6.7701212551465986</v>
      </c>
      <c r="H190" s="9">
        <f ca="1">_xll.EURO(E190,F190,O190,O190,C190,R190,1,1)</f>
        <v>0.36559942236038417</v>
      </c>
      <c r="I190" s="64">
        <f ca="1">IF(AND(F190&gt;E190,$G$1="no"),"",_xll.EURO(E190,F190,O190,O190,C190,R190,0,0))</f>
        <v>3.8403870994890577</v>
      </c>
      <c r="J190" s="10">
        <f ca="1">_xll.EURO(E190,F190,O190,O190,C190,R190,0,1)</f>
        <v>-0.15882077517514023</v>
      </c>
      <c r="K190" s="14">
        <f ca="1">_xll.EURO($E190,$F190,$O190,$O190,$C190,$R190,1,2)</f>
        <v>6.8426634483118864E-3</v>
      </c>
      <c r="L190" s="10">
        <f ca="1">_xll.EURO($E190,$F190,$O190,$O190,$C190,$R190,1,3)/100</f>
        <v>0.3161475040590076</v>
      </c>
      <c r="M190" s="10">
        <f ca="1">_xll.EURO($E190,$F190,$O190,$O190,$C190,$R190,1,5)/365.25</f>
        <v>3.6642735875973373E-4</v>
      </c>
      <c r="N190" s="118">
        <f>VLOOKUP(D190,Lookups!$B$6:$C$304,2)</f>
        <v>42428</v>
      </c>
      <c r="O190" s="24">
        <f>VLOOKUP(D190,Lookups!$B$6:$E$304,4)</f>
        <v>4.4999999999999998E-2</v>
      </c>
      <c r="P190" s="19">
        <f>VLOOKUP(D190,Lookups!$B$6:$D$304,3)</f>
        <v>23</v>
      </c>
      <c r="Q190" s="143">
        <f t="shared" si="10"/>
        <v>0</v>
      </c>
      <c r="R190" s="28">
        <f t="shared" ca="1" si="11"/>
        <v>5239</v>
      </c>
    </row>
    <row r="191" spans="1:18" x14ac:dyDescent="0.2">
      <c r="A191" s="24"/>
      <c r="B191" s="25"/>
      <c r="C191" s="131">
        <v>0.155</v>
      </c>
      <c r="D191" s="93">
        <v>42461</v>
      </c>
      <c r="E191" s="128">
        <f t="shared" si="13"/>
        <v>44.762045241960507</v>
      </c>
      <c r="F191" s="127">
        <f t="shared" si="14"/>
        <v>40</v>
      </c>
      <c r="G191" s="64">
        <f ca="1">IF(AND(E191&gt;F191,$G$1="no"),"",_xll.EURO(E191,F191,O191,O191,C191,R191,1,0))</f>
        <v>6.4607247888040042</v>
      </c>
      <c r="H191" s="9">
        <f ca="1">_xll.EURO(E191,F191,O191,O191,C191,R191,1,1)</f>
        <v>0.35854477536080326</v>
      </c>
      <c r="I191" s="64">
        <f ca="1">IF(AND(F191&gt;E191,$G$1="no"),"",_xll.EURO(E191,F191,O191,O191,C191,R191,0,0))</f>
        <v>3.9729318823099495</v>
      </c>
      <c r="J191" s="10">
        <f ca="1">_xll.EURO(E191,F191,O191,O191,C191,R191,0,1)</f>
        <v>-0.16387632315648867</v>
      </c>
      <c r="K191" s="14">
        <f ca="1">_xll.EURO($E191,$F191,$O191,$O191,$C191,$R191,1,2)</f>
        <v>7.0292701530585274E-3</v>
      </c>
      <c r="L191" s="10">
        <f ca="1">_xll.EURO($E191,$F191,$O191,$O191,$C191,$R191,1,3)/100</f>
        <v>0.31497941145079994</v>
      </c>
      <c r="M191" s="10">
        <f ca="1">_xll.EURO($E191,$F191,$O191,$O191,$C191,$R191,1,5)/365.25</f>
        <v>3.3277750334177985E-4</v>
      </c>
      <c r="N191" s="118">
        <f>VLOOKUP(D191,Lookups!$B$6:$C$304,2)</f>
        <v>42459</v>
      </c>
      <c r="O191" s="24">
        <f>VLOOKUP(D191,Lookups!$B$6:$E$304,4)</f>
        <v>4.4999999999999998E-2</v>
      </c>
      <c r="P191" s="19">
        <f>VLOOKUP(D191,Lookups!$B$6:$D$304,3)</f>
        <v>21</v>
      </c>
      <c r="Q191" s="143">
        <f t="shared" si="10"/>
        <v>0</v>
      </c>
      <c r="R191" s="28">
        <f t="shared" ca="1" si="11"/>
        <v>5270</v>
      </c>
    </row>
    <row r="192" spans="1:18" x14ac:dyDescent="0.2">
      <c r="A192" s="24"/>
      <c r="B192" s="25"/>
      <c r="C192" s="131">
        <v>0.155</v>
      </c>
      <c r="D192" s="93">
        <v>42491</v>
      </c>
      <c r="E192" s="128">
        <f t="shared" si="13"/>
        <v>47.706945445277078</v>
      </c>
      <c r="F192" s="127">
        <f t="shared" si="14"/>
        <v>40</v>
      </c>
      <c r="G192" s="64">
        <f ca="1">IF(AND(E192&gt;F192,$G$1="no"),"",_xll.EURO(E192,F192,O192,O192,C192,R192,1,0))</f>
        <v>7.5319499931300307</v>
      </c>
      <c r="H192" s="9">
        <f ca="1">_xll.EURO(E192,F192,O192,O192,C192,R192,1,1)</f>
        <v>0.37664109095855081</v>
      </c>
      <c r="I192" s="64">
        <f ca="1">IF(AND(F192&gt;E192,$G$1="no"),"",_xll.EURO(E192,F192,O192,O192,C192,R192,0,0))</f>
        <v>3.5205331136202416</v>
      </c>
      <c r="J192" s="10">
        <f ca="1">_xll.EURO(E192,F192,O192,O192,C192,R192,0,1)</f>
        <v>-0.1438526517301352</v>
      </c>
      <c r="K192" s="14">
        <f ca="1">_xll.EURO($E192,$F192,$O192,$O192,$C192,$R192,1,2)</f>
        <v>6.1808130206088196E-3</v>
      </c>
      <c r="L192" s="10">
        <f ca="1">_xll.EURO($E192,$F192,$O192,$O192,$C192,$R192,1,3)/100</f>
        <v>0.31639249278471698</v>
      </c>
      <c r="M192" s="10">
        <f ca="1">_xll.EURO($E192,$F192,$O192,$O192,$C192,$R192,1,5)/365.25</f>
        <v>4.6531158495317221E-4</v>
      </c>
      <c r="N192" s="118">
        <f>VLOOKUP(D192,Lookups!$B$6:$C$304,2)</f>
        <v>42489</v>
      </c>
      <c r="O192" s="24">
        <f>VLOOKUP(D192,Lookups!$B$6:$E$304,4)</f>
        <v>4.4999999999999998E-2</v>
      </c>
      <c r="P192" s="19">
        <f>VLOOKUP(D192,Lookups!$B$6:$D$304,3)</f>
        <v>21</v>
      </c>
      <c r="Q192" s="143">
        <f t="shared" si="10"/>
        <v>0</v>
      </c>
      <c r="R192" s="28">
        <f t="shared" ca="1" si="11"/>
        <v>5300</v>
      </c>
    </row>
    <row r="193" spans="1:18" x14ac:dyDescent="0.2">
      <c r="A193" s="24"/>
      <c r="B193" s="25"/>
      <c r="C193" s="131">
        <v>0.155</v>
      </c>
      <c r="D193" s="93">
        <v>42522</v>
      </c>
      <c r="E193" s="128">
        <f t="shared" si="13"/>
        <v>55.069108329955995</v>
      </c>
      <c r="F193" s="127">
        <f t="shared" si="14"/>
        <v>40</v>
      </c>
      <c r="G193" s="64">
        <f ca="1">IF(AND(E193&gt;F193,$G$1="no"),"",_xll.EURO(E193,F193,O193,O193,C193,R193,1,0))</f>
        <v>10.430109582719075</v>
      </c>
      <c r="H193" s="9">
        <f ca="1">_xll.EURO(E193,F193,O193,O193,C193,R193,1,1)</f>
        <v>0.41398728488000597</v>
      </c>
      <c r="I193" s="64">
        <f ca="1">IF(AND(F193&gt;E193,$G$1="no"),"",_xll.EURO(E193,F193,O193,O193,C193,R193,0,0))</f>
        <v>2.6166320786290784</v>
      </c>
      <c r="J193" s="10">
        <f ca="1">_xll.EURO(E193,F193,O193,O193,C193,R193,0,1)</f>
        <v>-0.10452232650539511</v>
      </c>
      <c r="K193" s="14">
        <f ca="1">_xll.EURO($E193,$F193,$O193,$O193,$C193,$R193,1,2)</f>
        <v>4.4726077667468951E-3</v>
      </c>
      <c r="L193" s="10">
        <f ca="1">_xll.EURO($E193,$F193,$O193,$O193,$C193,$R193,1,3)/100</f>
        <v>0.30685065787739146</v>
      </c>
      <c r="M193" s="10">
        <f ca="1">_xll.EURO($E193,$F193,$O193,$O193,$C193,$R193,1,5)/365.25</f>
        <v>8.3893624237096692E-4</v>
      </c>
      <c r="N193" s="118">
        <f>VLOOKUP(D193,Lookups!$B$6:$C$304,2)</f>
        <v>42520</v>
      </c>
      <c r="O193" s="24">
        <f>VLOOKUP(D193,Lookups!$B$6:$E$304,4)</f>
        <v>4.4999999999999998E-2</v>
      </c>
      <c r="P193" s="19">
        <f>VLOOKUP(D193,Lookups!$B$6:$D$304,3)</f>
        <v>22</v>
      </c>
      <c r="Q193" s="143">
        <f t="shared" si="10"/>
        <v>0</v>
      </c>
      <c r="R193" s="28">
        <f t="shared" ca="1" si="11"/>
        <v>5331</v>
      </c>
    </row>
    <row r="194" spans="1:18" x14ac:dyDescent="0.2">
      <c r="A194" s="24"/>
      <c r="B194" s="25"/>
      <c r="C194" s="131">
        <v>0.155</v>
      </c>
      <c r="D194" s="93">
        <v>42552</v>
      </c>
      <c r="E194" s="128">
        <f t="shared" si="13"/>
        <v>65.081669804341871</v>
      </c>
      <c r="F194" s="127">
        <f t="shared" si="14"/>
        <v>40</v>
      </c>
      <c r="G194" s="64">
        <f ca="1">IF(AND(E194&gt;F194,$G$1="no"),"",_xll.EURO(E194,F194,O194,O194,C194,R194,1,0))</f>
        <v>14.72721053626028</v>
      </c>
      <c r="H194" s="9">
        <f ca="1">_xll.EURO(E194,F194,O194,O194,C194,R194,1,1)</f>
        <v>0.4483653815090467</v>
      </c>
      <c r="I194" s="64">
        <f ca="1">IF(AND(F194&gt;E194,$G$1="no"),"",_xll.EURO(E194,F194,O194,O194,C194,R194,0,0))</f>
        <v>1.77010303313289</v>
      </c>
      <c r="J194" s="10">
        <f ca="1">_xll.EURO(E194,F194,O194,O194,C194,R194,0,1)</f>
        <v>-6.8231304604905549E-2</v>
      </c>
      <c r="K194" s="14">
        <f ca="1">_xll.EURO($E194,$F194,$O194,$O194,$C194,$R194,1,2)</f>
        <v>2.8588780250492643E-3</v>
      </c>
      <c r="L194" s="10">
        <f ca="1">_xll.EURO($E194,$F194,$O194,$O194,$C194,$R194,1,3)/100</f>
        <v>0.27548647464915704</v>
      </c>
      <c r="M194" s="10">
        <f ca="1">_xll.EURO($E194,$F194,$O194,$O194,$C194,$R194,1,5)/365.25</f>
        <v>1.4161903634197779E-3</v>
      </c>
      <c r="N194" s="118">
        <f>VLOOKUP(D194,Lookups!$B$6:$C$304,2)</f>
        <v>42550</v>
      </c>
      <c r="O194" s="24">
        <f>VLOOKUP(D194,Lookups!$B$6:$E$304,4)</f>
        <v>4.4999999999999998E-2</v>
      </c>
      <c r="P194" s="19">
        <f>VLOOKUP(D194,Lookups!$B$6:$D$304,3)</f>
        <v>20</v>
      </c>
      <c r="Q194" s="143">
        <f t="shared" si="10"/>
        <v>0</v>
      </c>
      <c r="R194" s="28">
        <f t="shared" ca="1" si="11"/>
        <v>5361</v>
      </c>
    </row>
    <row r="195" spans="1:18" x14ac:dyDescent="0.2">
      <c r="A195" s="24"/>
      <c r="B195" s="25"/>
      <c r="C195" s="131">
        <v>0.155</v>
      </c>
      <c r="D195" s="93">
        <v>42583</v>
      </c>
      <c r="E195" s="128">
        <f t="shared" si="13"/>
        <v>65.081678791379048</v>
      </c>
      <c r="F195" s="127">
        <f t="shared" si="14"/>
        <v>40</v>
      </c>
      <c r="G195" s="64">
        <f ca="1">IF(AND(E195&gt;F195,$G$1="no"),"",_xll.EURO(E195,F195,O195,O195,C195,R195,1,0))</f>
        <v>14.683365500848083</v>
      </c>
      <c r="H195" s="9">
        <f ca="1">_xll.EURO(E195,F195,O195,O195,C195,R195,1,1)</f>
        <v>0.44649071294240328</v>
      </c>
      <c r="I195" s="64">
        <f ca="1">IF(AND(F195&gt;E195,$G$1="no"),"",_xll.EURO(E195,F195,O195,O195,C195,R195,0,0))</f>
        <v>1.7756460944791597</v>
      </c>
      <c r="J195" s="10">
        <f ca="1">_xll.EURO(E195,F195,O195,O195,C195,R195,0,1)</f>
        <v>-6.8136697516481201E-2</v>
      </c>
      <c r="K195" s="14">
        <f ca="1">_xll.EURO($E195,$F195,$O195,$O195,$C195,$R195,1,2)</f>
        <v>2.8445453808180225E-3</v>
      </c>
      <c r="L195" s="10">
        <f ca="1">_xll.EURO($E195,$F195,$O195,$O195,$C195,$R195,1,3)/100</f>
        <v>0.27569044729900455</v>
      </c>
      <c r="M195" s="10">
        <f ca="1">_xll.EURO($E195,$F195,$O195,$O195,$C195,$R195,1,5)/365.25</f>
        <v>1.4127849822827125E-3</v>
      </c>
      <c r="N195" s="118">
        <f>VLOOKUP(D195,Lookups!$B$6:$C$304,2)</f>
        <v>42581</v>
      </c>
      <c r="O195" s="24">
        <f>VLOOKUP(D195,Lookups!$B$6:$E$304,4)</f>
        <v>4.4999999999999998E-2</v>
      </c>
      <c r="P195" s="19">
        <f>VLOOKUP(D195,Lookups!$B$6:$D$304,3)</f>
        <v>23</v>
      </c>
      <c r="Q195" s="143">
        <f t="shared" si="10"/>
        <v>0</v>
      </c>
      <c r="R195" s="28">
        <f t="shared" ca="1" si="11"/>
        <v>5392</v>
      </c>
    </row>
    <row r="196" spans="1:18" x14ac:dyDescent="0.2">
      <c r="A196" s="24"/>
      <c r="B196" s="25"/>
      <c r="C196" s="131">
        <v>0.155</v>
      </c>
      <c r="D196" s="93">
        <v>42614</v>
      </c>
      <c r="E196" s="128">
        <f t="shared" si="13"/>
        <v>47.706936458239895</v>
      </c>
      <c r="F196" s="127">
        <f t="shared" si="14"/>
        <v>40</v>
      </c>
      <c r="G196" s="64">
        <f ca="1">IF(AND(E196&gt;F196,$G$1="no"),"",_xll.EURO(E196,F196,O196,O196,C196,R196,1,0))</f>
        <v>7.4743970328558191</v>
      </c>
      <c r="H196" s="9">
        <f ca="1">_xll.EURO(E196,F196,O196,O196,C196,R196,1,1)</f>
        <v>0.37097685002124908</v>
      </c>
      <c r="I196" s="64">
        <f ca="1">IF(AND(F196&gt;E196,$G$1="no"),"",_xll.EURO(E196,F196,O196,O196,C196,R196,0,0))</f>
        <v>3.5233155078181495</v>
      </c>
      <c r="J196" s="10">
        <f ca="1">_xll.EURO(E196,F196,O196,O196,C196,R196,0,1)</f>
        <v>-0.14168879169600684</v>
      </c>
      <c r="K196" s="14">
        <f ca="1">_xll.EURO($E196,$F196,$O196,$O196,$C196,$R196,1,2)</f>
        <v>6.0184130776217721E-3</v>
      </c>
      <c r="L196" s="10">
        <f ca="1">_xll.EURO($E196,$F196,$O196,$O196,$C196,$R196,1,3)/100</f>
        <v>0.31522897383620641</v>
      </c>
      <c r="M196" s="10">
        <f ca="1">_xll.EURO($E196,$F196,$O196,$O196,$C196,$R196,1,5)/365.25</f>
        <v>4.7037708507089728E-4</v>
      </c>
      <c r="N196" s="118">
        <f>VLOOKUP(D196,Lookups!$B$6:$C$304,2)</f>
        <v>42612</v>
      </c>
      <c r="O196" s="24">
        <f>VLOOKUP(D196,Lookups!$B$6:$E$304,4)</f>
        <v>4.4999999999999998E-2</v>
      </c>
      <c r="P196" s="19">
        <f>VLOOKUP(D196,Lookups!$B$6:$D$304,3)</f>
        <v>21</v>
      </c>
      <c r="Q196" s="143">
        <f t="shared" si="10"/>
        <v>0</v>
      </c>
      <c r="R196" s="28">
        <f t="shared" ca="1" si="11"/>
        <v>5423</v>
      </c>
    </row>
    <row r="197" spans="1:18" x14ac:dyDescent="0.2">
      <c r="A197" s="24"/>
      <c r="B197" s="25"/>
      <c r="C197" s="131">
        <v>0.155</v>
      </c>
      <c r="D197" s="93">
        <v>42644</v>
      </c>
      <c r="E197" s="128">
        <f t="shared" si="13"/>
        <v>43.701908273670675</v>
      </c>
      <c r="F197" s="127">
        <f t="shared" si="14"/>
        <v>40</v>
      </c>
      <c r="G197" s="64">
        <f ca="1">IF(AND(E197&gt;F197,$G$1="no"),"",_xll.EURO(E197,F197,O197,O197,C197,R197,1,0))</f>
        <v>6.0306851860098618</v>
      </c>
      <c r="H197" s="9">
        <f ca="1">_xll.EURO(E197,F197,O197,O197,C197,R197,1,1)</f>
        <v>0.3435721238901861</v>
      </c>
      <c r="I197" s="64">
        <f ca="1">IF(AND(F197&gt;E197,$G$1="no"),"",_xll.EURO(E197,F197,O197,O197,C197,R197,0,0))</f>
        <v>4.1398456659852787</v>
      </c>
      <c r="J197" s="10">
        <f ca="1">_xll.EURO(E197,F197,O197,O197,C197,R197,0,1)</f>
        <v>-0.16720215257498858</v>
      </c>
      <c r="K197" s="14">
        <f ca="1">_xll.EURO($E197,$F197,$O197,$O197,$C197,$R197,1,2)</f>
        <v>7.0444887922203941E-3</v>
      </c>
      <c r="L197" s="10">
        <f ca="1">_xll.EURO($E197,$F197,$O197,$O197,$C197,$R197,1,3)/100</f>
        <v>0.31133450509209165</v>
      </c>
      <c r="M197" s="10">
        <f ca="1">_xll.EURO($E197,$F197,$O197,$O197,$C197,$R197,1,5)/365.25</f>
        <v>3.0052041632410787E-4</v>
      </c>
      <c r="N197" s="118">
        <f>VLOOKUP(D197,Lookups!$B$6:$C$304,2)</f>
        <v>42642</v>
      </c>
      <c r="O197" s="24">
        <f>VLOOKUP(D197,Lookups!$B$6:$E$304,4)</f>
        <v>4.4999999999999998E-2</v>
      </c>
      <c r="P197" s="19">
        <f>VLOOKUP(D197,Lookups!$B$6:$D$304,3)</f>
        <v>21</v>
      </c>
      <c r="Q197" s="143">
        <f t="shared" si="10"/>
        <v>0</v>
      </c>
      <c r="R197" s="28">
        <f t="shared" ca="1" si="11"/>
        <v>5453</v>
      </c>
    </row>
    <row r="198" spans="1:18" x14ac:dyDescent="0.2">
      <c r="A198" s="24"/>
      <c r="B198" s="25"/>
      <c r="C198" s="131">
        <v>0.155</v>
      </c>
      <c r="D198" s="93">
        <v>42675</v>
      </c>
      <c r="E198" s="128">
        <f t="shared" si="13"/>
        <v>43.643002738467189</v>
      </c>
      <c r="F198" s="127">
        <f t="shared" si="14"/>
        <v>40</v>
      </c>
      <c r="G198" s="64">
        <f ca="1">IF(AND(E198&gt;F198,$G$1="no"),"",_xll.EURO(E198,F198,O198,O198,C198,R198,1,0))</f>
        <v>6.0011862547835655</v>
      </c>
      <c r="H198" s="9">
        <f ca="1">_xll.EURO(E198,F198,O198,O198,C198,R198,1,1)</f>
        <v>0.34192908444222486</v>
      </c>
      <c r="I198" s="64">
        <f ca="1">IF(AND(F198&gt;E198,$G$1="no"),"",_xll.EURO(E198,F198,O198,O198,C198,R198,0,0))</f>
        <v>4.1475273865744429</v>
      </c>
      <c r="J198" s="10">
        <f ca="1">_xll.EURO(E198,F198,O198,O198,C198,R198,0,1)</f>
        <v>-0.16689811149588693</v>
      </c>
      <c r="K198" s="14">
        <f ca="1">_xll.EURO($E198,$F198,$O198,$O198,$C198,$R198,1,2)</f>
        <v>7.0128932820861835E-3</v>
      </c>
      <c r="L198" s="10">
        <f ca="1">_xll.EURO($E198,$F198,$O198,$O198,$C198,$R198,1,3)/100</f>
        <v>0.31086039649273883</v>
      </c>
      <c r="M198" s="10">
        <f ca="1">_xll.EURO($E198,$F198,$O198,$O198,$C198,$R198,1,5)/365.25</f>
        <v>3.000573158171037E-4</v>
      </c>
      <c r="N198" s="118">
        <f>VLOOKUP(D198,Lookups!$B$6:$C$304,2)</f>
        <v>42673</v>
      </c>
      <c r="O198" s="24">
        <f>VLOOKUP(D198,Lookups!$B$6:$E$304,4)</f>
        <v>4.4999999999999998E-2</v>
      </c>
      <c r="P198" s="19">
        <f>VLOOKUP(D198,Lookups!$B$6:$D$304,3)</f>
        <v>21</v>
      </c>
      <c r="Q198" s="143">
        <f t="shared" si="10"/>
        <v>0</v>
      </c>
      <c r="R198" s="28">
        <f t="shared" ca="1" si="11"/>
        <v>5484</v>
      </c>
    </row>
    <row r="199" spans="1:18" x14ac:dyDescent="0.2">
      <c r="A199" s="24"/>
      <c r="B199" s="25"/>
      <c r="C199" s="131">
        <v>0.155</v>
      </c>
      <c r="D199" s="93">
        <v>42705</v>
      </c>
      <c r="E199" s="128">
        <f t="shared" si="13"/>
        <v>43.643002738467189</v>
      </c>
      <c r="F199" s="127">
        <f t="shared" si="14"/>
        <v>40</v>
      </c>
      <c r="G199" s="64">
        <f ca="1">IF(AND(E199&gt;F199,$G$1="no"),"",_xll.EURO(E199,F199,O199,O199,C199,R199,1,0))</f>
        <v>5.992157688932652</v>
      </c>
      <c r="H199" s="9">
        <f ca="1">_xll.EURO(E199,F199,O199,O199,C199,R199,1,1)</f>
        <v>0.34074543020671361</v>
      </c>
      <c r="I199" s="64">
        <f ca="1">IF(AND(F199&gt;E199,$G$1="no"),"",_xll.EURO(E199,F199,O199,O199,C199,R199,0,0))</f>
        <v>4.1453374806360594</v>
      </c>
      <c r="J199" s="10">
        <f ca="1">_xll.EURO(E199,F199,O199,O199,C199,R199,0,1)</f>
        <v>-0.1662045615667351</v>
      </c>
      <c r="K199" s="14">
        <f ca="1">_xll.EURO($E199,$F199,$O199,$O199,$C199,$R199,1,2)</f>
        <v>6.9666683427939786E-3</v>
      </c>
      <c r="L199" s="10">
        <f ca="1">_xll.EURO($E199,$F199,$O199,$O199,$C199,$R199,1,3)/100</f>
        <v>0.3105007246036029</v>
      </c>
      <c r="M199" s="10">
        <f ca="1">_xll.EURO($E199,$F199,$O199,$O199,$C199,$R199,1,5)/365.25</f>
        <v>3.0184063487874826E-4</v>
      </c>
      <c r="N199" s="118">
        <f>VLOOKUP(D199,Lookups!$B$6:$C$304,2)</f>
        <v>42703</v>
      </c>
      <c r="O199" s="24">
        <f>VLOOKUP(D199,Lookups!$B$6:$E$304,4)</f>
        <v>4.4999999999999998E-2</v>
      </c>
      <c r="P199" s="19">
        <f>VLOOKUP(D199,Lookups!$B$6:$D$304,3)</f>
        <v>21</v>
      </c>
      <c r="Q199" s="143">
        <f t="shared" si="10"/>
        <v>0</v>
      </c>
      <c r="R199" s="28">
        <f t="shared" ca="1" si="11"/>
        <v>5514</v>
      </c>
    </row>
    <row r="200" spans="1:18" x14ac:dyDescent="0.2">
      <c r="A200" s="24"/>
      <c r="B200" s="25"/>
      <c r="C200" s="131">
        <v>0.155</v>
      </c>
      <c r="D200" s="93">
        <v>42736</v>
      </c>
      <c r="E200" s="128">
        <f t="shared" si="13"/>
        <v>48.162444238543692</v>
      </c>
      <c r="F200" s="127">
        <f t="shared" si="14"/>
        <v>40</v>
      </c>
      <c r="G200" s="64">
        <f ca="1">IF(AND(E200&gt;F200,$G$1="no"),"",_xll.EURO(E200,F200,O200,O200,C200,R200,1,0))</f>
        <v>7.583800940324366</v>
      </c>
      <c r="H200" s="9">
        <f ca="1">_xll.EURO(E200,F200,O200,O200,C200,R200,1,1)</f>
        <v>0.36810084701218498</v>
      </c>
      <c r="I200" s="64">
        <f ca="1">IF(AND(F200&gt;E200,$G$1="no"),"",_xll.EURO(E200,F200,O200,O200,C200,R200,0,0))</f>
        <v>3.4616238428981774</v>
      </c>
      <c r="J200" s="10">
        <f ca="1">_xll.EURO(E200,F200,O200,O200,C200,R200,0,1)</f>
        <v>-0.13691664247471966</v>
      </c>
      <c r="K200" s="14">
        <f ca="1">_xll.EURO($E200,$F200,$O200,$O200,$C200,$R200,1,2)</f>
        <v>5.7526169890753263E-3</v>
      </c>
      <c r="L200" s="10">
        <f ca="1">_xll.EURO($E200,$F200,$O200,$O200,$C200,$R200,1,3)/100</f>
        <v>0.31399701680921138</v>
      </c>
      <c r="M200" s="10">
        <f ca="1">_xll.EURO($E200,$F200,$O200,$O200,$C200,$R200,1,5)/365.25</f>
        <v>4.9548952000109221E-4</v>
      </c>
      <c r="N200" s="118">
        <f>VLOOKUP(D200,Lookups!$B$6:$C$304,2)</f>
        <v>42734</v>
      </c>
      <c r="O200" s="24">
        <f>VLOOKUP(D200,Lookups!$B$6:$E$304,4)</f>
        <v>4.4999999999999998E-2</v>
      </c>
      <c r="P200" s="19">
        <f>VLOOKUP(D200,Lookups!$B$6:$D$304,3)</f>
        <v>21</v>
      </c>
      <c r="Q200" s="143">
        <f t="shared" si="10"/>
        <v>0</v>
      </c>
      <c r="R200" s="28">
        <f t="shared" ca="1" si="11"/>
        <v>5545</v>
      </c>
    </row>
    <row r="201" spans="1:18" x14ac:dyDescent="0.2">
      <c r="A201" s="24"/>
      <c r="B201" s="25"/>
      <c r="C201" s="131">
        <v>0.155</v>
      </c>
      <c r="D201" s="93">
        <v>42767</v>
      </c>
      <c r="E201" s="128">
        <f t="shared" si="13"/>
        <v>84.812323492837891</v>
      </c>
      <c r="F201" s="127">
        <f t="shared" si="14"/>
        <v>40</v>
      </c>
      <c r="G201" s="64">
        <f ca="1">IF(AND(E201&gt;F201,$G$1="no"),"",_xll.EURO(E201,F201,O201,O201,C201,R201,1,0))</f>
        <v>23.431411712196709</v>
      </c>
      <c r="H201" s="9">
        <f ca="1">_xll.EURO(E201,F201,O201,O201,C201,R201,1,1)</f>
        <v>0.47224312486664621</v>
      </c>
      <c r="I201" s="64">
        <f ca="1">IF(AND(F201&gt;E201,$G$1="no"),"",_xll.EURO(E201,F201,O201,O201,C201,R201,0,0))</f>
        <v>0.88667440097459194</v>
      </c>
      <c r="J201" s="10">
        <f ca="1">_xll.EURO(E201,F201,O201,O201,C201,R201,0,1)</f>
        <v>-3.0849229066425943E-2</v>
      </c>
      <c r="K201" s="14">
        <f ca="1">_xll.EURO($E201,$F201,$O201,$O201,$C201,$R201,1,2)</f>
        <v>1.1867911290975605E-3</v>
      </c>
      <c r="L201" s="10">
        <f ca="1">_xll.EURO($E201,$F201,$O201,$O201,$C201,$R201,1,3)/100</f>
        <v>0.20200236422564216</v>
      </c>
      <c r="M201" s="10">
        <f ca="1">_xll.EURO($E201,$F201,$O201,$O201,$C201,$R201,1,5)/365.25</f>
        <v>2.606066804070062E-3</v>
      </c>
      <c r="N201" s="118">
        <f>VLOOKUP(D201,Lookups!$B$6:$C$304,2)</f>
        <v>42765</v>
      </c>
      <c r="O201" s="24">
        <f>VLOOKUP(D201,Lookups!$B$6:$E$304,4)</f>
        <v>4.4999999999999998E-2</v>
      </c>
      <c r="P201" s="19">
        <f>VLOOKUP(D201,Lookups!$B$6:$D$304,3)</f>
        <v>20</v>
      </c>
      <c r="Q201" s="143">
        <f t="shared" si="10"/>
        <v>0</v>
      </c>
      <c r="R201" s="28">
        <f t="shared" ca="1" si="11"/>
        <v>5576</v>
      </c>
    </row>
    <row r="202" spans="1:18" x14ac:dyDescent="0.2">
      <c r="A202" s="24"/>
      <c r="B202" s="25"/>
      <c r="C202" s="131">
        <v>0.155</v>
      </c>
      <c r="D202" s="93">
        <v>42795</v>
      </c>
      <c r="E202" s="128">
        <f t="shared" si="13"/>
        <v>46.270415025902899</v>
      </c>
      <c r="F202" s="127">
        <f t="shared" si="14"/>
        <v>40</v>
      </c>
      <c r="G202" s="64">
        <f ca="1">IF(AND(E202&gt;F202,$G$1="no"),"",_xll.EURO(E202,F202,O202,O202,C202,R202,1,0))</f>
        <v>6.8735450228618689</v>
      </c>
      <c r="H202" s="9">
        <f ca="1">_xll.EURO(E202,F202,O202,O202,C202,R202,1,1)</f>
        <v>0.35425082183137263</v>
      </c>
      <c r="I202" s="64">
        <f ca="1">IF(AND(F202&gt;E202,$G$1="no"),"",_xll.EURO(E202,F202,O202,O202,C202,R202,0,0))</f>
        <v>3.7298108094195763</v>
      </c>
      <c r="J202" s="10">
        <f ca="1">_xll.EURO(E202,F202,O202,O202,C202,R202,0,1)</f>
        <v>-0.14710900849175873</v>
      </c>
      <c r="K202" s="14">
        <f ca="1">_xll.EURO($E202,$F202,$O202,$O202,$C202,$R202,1,2)</f>
        <v>6.1425065731504332E-3</v>
      </c>
      <c r="L202" s="10">
        <f ca="1">_xll.EURO($E202,$F202,$O202,$O202,$C202,$R202,1,3)/100</f>
        <v>0.31274618447845581</v>
      </c>
      <c r="M202" s="10">
        <f ca="1">_xll.EURO($E202,$F202,$O202,$O202,$C202,$R202,1,5)/365.25</f>
        <v>4.1433388431820527E-4</v>
      </c>
      <c r="N202" s="118">
        <f>VLOOKUP(D202,Lookups!$B$6:$C$304,2)</f>
        <v>42793</v>
      </c>
      <c r="O202" s="24">
        <f>VLOOKUP(D202,Lookups!$B$6:$E$304,4)</f>
        <v>4.4999999999999998E-2</v>
      </c>
      <c r="P202" s="19">
        <f>VLOOKUP(D202,Lookups!$B$6:$D$304,3)</f>
        <v>23</v>
      </c>
      <c r="Q202" s="143">
        <f t="shared" si="10"/>
        <v>0</v>
      </c>
      <c r="R202" s="28">
        <f t="shared" ca="1" si="11"/>
        <v>5604</v>
      </c>
    </row>
    <row r="203" spans="1:18" x14ac:dyDescent="0.2">
      <c r="A203" s="24"/>
      <c r="B203" s="25"/>
      <c r="C203" s="131">
        <v>0.2</v>
      </c>
      <c r="D203" s="93">
        <v>42826</v>
      </c>
      <c r="E203" s="128">
        <f t="shared" si="13"/>
        <v>45.433475920589913</v>
      </c>
      <c r="F203" s="127">
        <f t="shared" si="14"/>
        <v>40</v>
      </c>
      <c r="G203" s="64">
        <f ca="1">IF(AND(E203&gt;F203,$G$1="no"),"",_xll.EURO(E203,F203,O203,O203,C203,R203,1,0))</f>
        <v>7.9561241050230986</v>
      </c>
      <c r="H203" s="9">
        <f ca="1">_xll.EURO(E203,F203,O203,O203,C203,R203,1,1)</f>
        <v>0.35487093066468384</v>
      </c>
      <c r="I203" s="64">
        <f ca="1">IF(AND(F203&gt;E203,$G$1="no"),"",_xll.EURO(E203,F203,O203,O203,C203,R203,0,0))</f>
        <v>5.2423819578003297</v>
      </c>
      <c r="J203" s="10">
        <f ca="1">_xll.EURO(E203,F203,O203,O203,C203,R203,0,1)</f>
        <v>-0.14457770716569021</v>
      </c>
      <c r="K203" s="14">
        <f ca="1">_xll.EURO($E203,$F203,$O203,$O203,$C203,$R203,1,2)</f>
        <v>4.7860317092809582E-3</v>
      </c>
      <c r="L203" s="10">
        <f ca="1">_xll.EURO($E203,$F203,$O203,$O203,$C203,$R203,1,3)/100</f>
        <v>0.30483244626170025</v>
      </c>
      <c r="M203" s="10">
        <f ca="1">_xll.EURO($E203,$F203,$O203,$O203,$C203,$R203,1,5)/365.25</f>
        <v>4.3925799140157978E-4</v>
      </c>
      <c r="N203" s="118">
        <f>VLOOKUP(D203,Lookups!$B$6:$C$304,2)</f>
        <v>42824</v>
      </c>
      <c r="O203" s="24">
        <f>VLOOKUP(D203,Lookups!$B$6:$E$304,4)</f>
        <v>4.4999999999999998E-2</v>
      </c>
      <c r="P203" s="19">
        <f>VLOOKUP(D203,Lookups!$B$6:$D$304,3)</f>
        <v>20</v>
      </c>
      <c r="Q203" s="143">
        <f t="shared" si="10"/>
        <v>0</v>
      </c>
      <c r="R203" s="28">
        <f t="shared" ca="1" si="11"/>
        <v>5635</v>
      </c>
    </row>
    <row r="204" spans="1:18" x14ac:dyDescent="0.2">
      <c r="A204" s="24"/>
      <c r="B204" s="25"/>
      <c r="C204" s="131">
        <v>0.2</v>
      </c>
      <c r="D204" s="93">
        <v>42856</v>
      </c>
      <c r="E204" s="128">
        <f t="shared" si="13"/>
        <v>48.422549626956233</v>
      </c>
      <c r="F204" s="127">
        <f t="shared" si="14"/>
        <v>40</v>
      </c>
      <c r="G204" s="64">
        <f ca="1">IF(AND(E204&gt;F204,$G$1="no"),"",_xll.EURO(E204,F204,O204,O204,C204,R204,1,0))</f>
        <v>9.0205192214071097</v>
      </c>
      <c r="H204" s="9">
        <f ca="1">_xll.EURO(E204,F204,O204,O204,C204,R204,1,1)</f>
        <v>0.36710957407946793</v>
      </c>
      <c r="I204" s="64">
        <f ca="1">IF(AND(F204&gt;E204,$G$1="no"),"",_xll.EURO(E204,F204,O204,O204,C204,R204,0,0))</f>
        <v>4.8294077074008799</v>
      </c>
      <c r="J204" s="10">
        <f ca="1">_xll.EURO(E204,F204,O204,O204,C204,R204,0,1)</f>
        <v>-0.13049645967931778</v>
      </c>
      <c r="K204" s="14">
        <f ca="1">_xll.EURO($E204,$F204,$O204,$O204,$C204,$R204,1,2)</f>
        <v>4.2506920860626842E-3</v>
      </c>
      <c r="L204" s="10">
        <f ca="1">_xll.EURO($E204,$F204,$O204,$O204,$C204,$R204,1,3)/100</f>
        <v>0.30916807191554257</v>
      </c>
      <c r="M204" s="10">
        <f ca="1">_xll.EURO($E204,$F204,$O204,$O204,$C204,$R204,1,5)/365.25</f>
        <v>5.6560637406735204E-4</v>
      </c>
      <c r="N204" s="118">
        <f>VLOOKUP(D204,Lookups!$B$6:$C$304,2)</f>
        <v>42854</v>
      </c>
      <c r="O204" s="24">
        <f>VLOOKUP(D204,Lookups!$B$6:$E$304,4)</f>
        <v>4.4999999999999998E-2</v>
      </c>
      <c r="P204" s="19">
        <f>VLOOKUP(D204,Lookups!$B$6:$D$304,3)</f>
        <v>22</v>
      </c>
      <c r="Q204" s="143">
        <f t="shared" si="10"/>
        <v>0</v>
      </c>
      <c r="R204" s="28">
        <f t="shared" ca="1" si="11"/>
        <v>5665</v>
      </c>
    </row>
    <row r="205" spans="1:18" x14ac:dyDescent="0.2">
      <c r="A205" s="24"/>
      <c r="B205" s="25"/>
      <c r="C205" s="131">
        <v>0.2</v>
      </c>
      <c r="D205" s="93">
        <v>42887</v>
      </c>
      <c r="E205" s="128">
        <f t="shared" si="13"/>
        <v>55.895144954905327</v>
      </c>
      <c r="F205" s="127">
        <f t="shared" si="14"/>
        <v>40</v>
      </c>
      <c r="G205" s="64">
        <f ca="1">IF(AND(E205&gt;F205,$G$1="no"),"",_xll.EURO(E205,F205,O205,O205,C205,R205,1,0))</f>
        <v>11.843954220558457</v>
      </c>
      <c r="H205" s="9">
        <f ca="1">_xll.EURO(E205,F205,O205,O205,C205,R205,1,1)</f>
        <v>0.39333438176313928</v>
      </c>
      <c r="I205" s="64">
        <f ca="1">IF(AND(F205&gt;E205,$G$1="no"),"",_xll.EURO(E205,F205,O205,O205,C205,R205,0,0))</f>
        <v>3.9645854130468576</v>
      </c>
      <c r="J205" s="10">
        <f ca="1">_xll.EURO(E205,F205,O205,O205,C205,R205,0,1)</f>
        <v>-0.10237476904142662</v>
      </c>
      <c r="K205" s="14">
        <f ca="1">_xll.EURO($E205,$F205,$O205,$O205,$C205,$R205,1,2)</f>
        <v>3.2044207542432212E-3</v>
      </c>
      <c r="L205" s="10">
        <f ca="1">_xll.EURO($E205,$F205,$O205,$O205,$C205,$R205,1,3)/100</f>
        <v>0.31225360503766947</v>
      </c>
      <c r="M205" s="10">
        <f ca="1">_xll.EURO($E205,$F205,$O205,$O205,$C205,$R205,1,5)/365.25</f>
        <v>9.1101602979597629E-4</v>
      </c>
      <c r="N205" s="118">
        <f>VLOOKUP(D205,Lookups!$B$6:$C$304,2)</f>
        <v>42885</v>
      </c>
      <c r="O205" s="24">
        <f>VLOOKUP(D205,Lookups!$B$6:$E$304,4)</f>
        <v>4.4999999999999998E-2</v>
      </c>
      <c r="P205" s="19">
        <f>VLOOKUP(D205,Lookups!$B$6:$D$304,3)</f>
        <v>22</v>
      </c>
      <c r="Q205" s="143">
        <f t="shared" ref="Q205:Q254" si="15">IF(D205&lt;$F$6,0,IF(D205&gt;$F$7,0,1))</f>
        <v>0</v>
      </c>
      <c r="R205" s="28">
        <f t="shared" ref="R205:R254" ca="1" si="16">N205-$D$4</f>
        <v>5696</v>
      </c>
    </row>
    <row r="206" spans="1:18" x14ac:dyDescent="0.2">
      <c r="A206" s="24"/>
      <c r="B206" s="25"/>
      <c r="C206" s="131">
        <v>0.2</v>
      </c>
      <c r="D206" s="93">
        <v>42917</v>
      </c>
      <c r="E206" s="128">
        <f t="shared" si="13"/>
        <v>66.057894851406999</v>
      </c>
      <c r="F206" s="127">
        <f t="shared" si="14"/>
        <v>40</v>
      </c>
      <c r="G206" s="64">
        <f ca="1">IF(AND(E206&gt;F206,$G$1="no"),"",_xll.EURO(E206,F206,O206,O206,C206,R206,1,0))</f>
        <v>15.945218172187635</v>
      </c>
      <c r="H206" s="9">
        <f ca="1">_xll.EURO(E206,F206,O206,O206,C206,R206,1,1)</f>
        <v>0.4189894140080867</v>
      </c>
      <c r="I206" s="64">
        <f ca="1">IF(AND(F206&gt;E206,$G$1="no"),"",_xll.EURO(E206,F206,O206,O206,C206,R206,0,0))</f>
        <v>3.0757361320429339</v>
      </c>
      <c r="J206" s="10">
        <f ca="1">_xll.EURO(E206,F206,O206,O206,C206,R206,0,1)</f>
        <v>-7.4890928726115927E-2</v>
      </c>
      <c r="K206" s="14">
        <f ca="1">_xll.EURO($E206,$F206,$O206,$O206,$C206,$R206,1,2)</f>
        <v>2.2173177188906908E-3</v>
      </c>
      <c r="L206" s="10">
        <f ca="1">_xll.EURO($E206,$F206,$O206,$O206,$C206,$R206,1,3)/100</f>
        <v>0.30336711468028826</v>
      </c>
      <c r="M206" s="10">
        <f ca="1">_xll.EURO($E206,$F206,$O206,$O206,$C206,$R206,1,5)/365.25</f>
        <v>1.4346969178895006E-3</v>
      </c>
      <c r="N206" s="118">
        <f>VLOOKUP(D206,Lookups!$B$6:$C$304,2)</f>
        <v>42915</v>
      </c>
      <c r="O206" s="24">
        <f>VLOOKUP(D206,Lookups!$B$6:$E$304,4)</f>
        <v>4.4999999999999998E-2</v>
      </c>
      <c r="P206" s="19">
        <f>VLOOKUP(D206,Lookups!$B$6:$D$304,3)</f>
        <v>20</v>
      </c>
      <c r="Q206" s="143">
        <f t="shared" si="15"/>
        <v>0</v>
      </c>
      <c r="R206" s="28">
        <f t="shared" ca="1" si="16"/>
        <v>5726</v>
      </c>
    </row>
    <row r="207" spans="1:18" x14ac:dyDescent="0.2">
      <c r="A207" s="24"/>
      <c r="B207" s="25"/>
      <c r="C207" s="131">
        <v>0.2</v>
      </c>
      <c r="D207" s="93">
        <v>42948</v>
      </c>
      <c r="E207" s="128">
        <f t="shared" si="13"/>
        <v>66.057903973249722</v>
      </c>
      <c r="F207" s="127">
        <f t="shared" si="14"/>
        <v>40</v>
      </c>
      <c r="G207" s="64">
        <f ca="1">IF(AND(E207&gt;F207,$G$1="no"),"",_xll.EURO(E207,F207,O207,O207,C207,R207,1,0))</f>
        <v>15.900783183875186</v>
      </c>
      <c r="H207" s="9">
        <f ca="1">_xll.EURO(E207,F207,O207,O207,C207,R207,1,1)</f>
        <v>0.41731854790070827</v>
      </c>
      <c r="I207" s="64">
        <f ca="1">IF(AND(F207&gt;E207,$G$1="no"),"",_xll.EURO(E207,F207,O207,O207,C207,R207,0,0))</f>
        <v>3.0803553477329926</v>
      </c>
      <c r="J207" s="10">
        <f ca="1">_xll.EURO(E207,F207,O207,O207,C207,R207,0,1)</f>
        <v>-7.4679114278999967E-2</v>
      </c>
      <c r="K207" s="14">
        <f ca="1">_xll.EURO($E207,$F207,$O207,$O207,$C207,$R207,1,2)</f>
        <v>2.2043552942918156E-3</v>
      </c>
      <c r="L207" s="10">
        <f ca="1">_xll.EURO($E207,$F207,$O207,$O207,$C207,$R207,1,3)/100</f>
        <v>0.3032265145152867</v>
      </c>
      <c r="M207" s="10">
        <f ca="1">_xll.EURO($E207,$F207,$O207,$O207,$C207,$R207,1,5)/365.25</f>
        <v>1.4323194802523137E-3</v>
      </c>
      <c r="N207" s="118">
        <f>VLOOKUP(D207,Lookups!$B$6:$C$304,2)</f>
        <v>42946</v>
      </c>
      <c r="O207" s="24">
        <f>VLOOKUP(D207,Lookups!$B$6:$E$304,4)</f>
        <v>4.4999999999999998E-2</v>
      </c>
      <c r="P207" s="19">
        <f>VLOOKUP(D207,Lookups!$B$6:$D$304,3)</f>
        <v>23</v>
      </c>
      <c r="Q207" s="143">
        <f t="shared" si="15"/>
        <v>0</v>
      </c>
      <c r="R207" s="28">
        <f t="shared" ca="1" si="16"/>
        <v>5757</v>
      </c>
    </row>
    <row r="208" spans="1:18" x14ac:dyDescent="0.2">
      <c r="A208" s="24"/>
      <c r="B208" s="25"/>
      <c r="C208" s="131">
        <v>0.2</v>
      </c>
      <c r="D208" s="93">
        <v>42979</v>
      </c>
      <c r="E208" s="128">
        <f t="shared" si="13"/>
        <v>48.422540505113489</v>
      </c>
      <c r="F208" s="127">
        <f t="shared" si="14"/>
        <v>40</v>
      </c>
      <c r="G208" s="64">
        <f ca="1">IF(AND(E208&gt;F208,$G$1="no"),"",_xll.EURO(E208,F208,O208,O208,C208,R208,1,0))</f>
        <v>8.9505775623902242</v>
      </c>
      <c r="H208" s="9">
        <f ca="1">_xll.EURO(E208,F208,O208,O208,C208,R208,1,1)</f>
        <v>0.36185337207423579</v>
      </c>
      <c r="I208" s="64">
        <f ca="1">IF(AND(F208&gt;E208,$G$1="no"),"",_xll.EURO(E208,F208,O208,O208,C208,R208,0,0))</f>
        <v>4.8225038305042549</v>
      </c>
      <c r="J208" s="10">
        <f ca="1">_xll.EURO(E208,F208,O208,O208,C208,R208,0,1)</f>
        <v>-0.12826878636237052</v>
      </c>
      <c r="K208" s="14">
        <f ca="1">_xll.EURO($E208,$F208,$O208,$O208,$C208,$R208,1,2)</f>
        <v>4.137657394247039E-3</v>
      </c>
      <c r="L208" s="10">
        <f ca="1">_xll.EURO($E208,$F208,$O208,$O208,$C208,$R208,1,3)/100</f>
        <v>0.307480772254768</v>
      </c>
      <c r="M208" s="10">
        <f ca="1">_xll.EURO($E208,$F208,$O208,$O208,$C208,$R208,1,5)/365.25</f>
        <v>5.715021857110572E-4</v>
      </c>
      <c r="N208" s="118">
        <f>VLOOKUP(D208,Lookups!$B$6:$C$304,2)</f>
        <v>42977</v>
      </c>
      <c r="O208" s="24">
        <f>VLOOKUP(D208,Lookups!$B$6:$E$304,4)</f>
        <v>4.4999999999999998E-2</v>
      </c>
      <c r="P208" s="19">
        <f>VLOOKUP(D208,Lookups!$B$6:$D$304,3)</f>
        <v>20</v>
      </c>
      <c r="Q208" s="143">
        <f t="shared" si="15"/>
        <v>0</v>
      </c>
      <c r="R208" s="28">
        <f t="shared" ca="1" si="16"/>
        <v>5788</v>
      </c>
    </row>
    <row r="209" spans="1:18" x14ac:dyDescent="0.2">
      <c r="A209" s="24"/>
      <c r="B209" s="25"/>
      <c r="C209" s="131">
        <v>0.2</v>
      </c>
      <c r="D209" s="93">
        <v>43009</v>
      </c>
      <c r="E209" s="128">
        <f t="shared" si="13"/>
        <v>44.357436897775727</v>
      </c>
      <c r="F209" s="127">
        <f t="shared" ref="F209:F240" si="17">IF($G$8="atm",E209,$G$8)</f>
        <v>40</v>
      </c>
      <c r="G209" s="64">
        <f ca="1">IF(AND(E209&gt;F209,$G$1="no"),"",_xll.EURO(E209,F209,O209,O209,C209,R209,1,0))</f>
        <v>7.5033464062710458</v>
      </c>
      <c r="H209" s="9">
        <f ca="1">_xll.EURO(E209,F209,O209,O209,C209,R209,1,1)</f>
        <v>0.34254027497631745</v>
      </c>
      <c r="I209" s="64">
        <f ca="1">IF(AND(F209&gt;E209,$G$1="no"),"",_xll.EURO(E209,F209,O209,O209,C209,R209,0,0))</f>
        <v>5.3755491291356208</v>
      </c>
      <c r="J209" s="10">
        <f ca="1">_xll.EURO(E209,F209,O209,O209,C209,R209,0,1)</f>
        <v>-0.14577368734900489</v>
      </c>
      <c r="K209" s="14">
        <f ca="1">_xll.EURO($E209,$F209,$O209,$O209,$C209,$R209,1,2)</f>
        <v>4.7844824869909732E-3</v>
      </c>
      <c r="L209" s="10">
        <f ca="1">_xll.EURO($E209,$F209,$O209,$O209,$C209,$R209,1,3)/100</f>
        <v>0.29990336866888662</v>
      </c>
      <c r="M209" s="10">
        <f ca="1">_xll.EURO($E209,$F209,$O209,$O209,$C209,$R209,1,5)/365.25</f>
        <v>4.0896190540989783E-4</v>
      </c>
      <c r="N209" s="118">
        <f>VLOOKUP(D209,Lookups!$B$6:$C$304,2)</f>
        <v>43007</v>
      </c>
      <c r="O209" s="24">
        <f>VLOOKUP(D209,Lookups!$B$6:$E$304,4)</f>
        <v>4.4999999999999998E-2</v>
      </c>
      <c r="P209" s="19">
        <f>VLOOKUP(D209,Lookups!$B$6:$D$304,3)</f>
        <v>22</v>
      </c>
      <c r="Q209" s="143">
        <f t="shared" si="15"/>
        <v>0</v>
      </c>
      <c r="R209" s="28">
        <f t="shared" ca="1" si="16"/>
        <v>5818</v>
      </c>
    </row>
    <row r="210" spans="1:18" x14ac:dyDescent="0.2">
      <c r="A210" s="24"/>
      <c r="B210" s="25"/>
      <c r="C210" s="131">
        <v>0.2</v>
      </c>
      <c r="D210" s="93">
        <v>43040</v>
      </c>
      <c r="E210" s="128">
        <f t="shared" si="13"/>
        <v>44.297647779544192</v>
      </c>
      <c r="F210" s="127">
        <f t="shared" si="17"/>
        <v>40</v>
      </c>
      <c r="G210" s="64">
        <f ca="1">IF(AND(E210&gt;F210,$G$1="no"),"",_xll.EURO(E210,F210,O210,O210,C210,R210,1,0))</f>
        <v>7.4702372795468444</v>
      </c>
      <c r="H210" s="9">
        <f ca="1">_xll.EURO(E210,F210,O210,O210,C210,R210,1,1)</f>
        <v>0.34107124913556397</v>
      </c>
      <c r="I210" s="64">
        <f ca="1">IF(AND(F210&gt;E210,$G$1="no"),"",_xll.EURO(E210,F210,O210,O210,C210,R210,0,0))</f>
        <v>5.3796357691535421</v>
      </c>
      <c r="J210" s="10">
        <f ca="1">_xll.EURO(E210,F210,O210,O210,C210,R210,0,1)</f>
        <v>-0.14538125177530248</v>
      </c>
      <c r="K210" s="14">
        <f ca="1">_xll.EURO($E210,$F210,$O210,$O210,$C210,$R210,1,2)</f>
        <v>4.7624446056027904E-3</v>
      </c>
      <c r="L210" s="10">
        <f ca="1">_xll.EURO($E210,$F210,$O210,$O210,$C210,$R210,1,3)/100</f>
        <v>0.29930409647989542</v>
      </c>
      <c r="M210" s="10">
        <f ca="1">_xll.EURO($E210,$F210,$O210,$O210,$C210,$R210,1,5)/365.25</f>
        <v>4.0863936832849143E-4</v>
      </c>
      <c r="N210" s="118">
        <f>VLOOKUP(D210,Lookups!$B$6:$C$304,2)</f>
        <v>43038</v>
      </c>
      <c r="O210" s="24">
        <f>VLOOKUP(D210,Lookups!$B$6:$E$304,4)</f>
        <v>4.4999999999999998E-2</v>
      </c>
      <c r="P210" s="19">
        <f>VLOOKUP(D210,Lookups!$B$6:$D$304,3)</f>
        <v>21</v>
      </c>
      <c r="Q210" s="143">
        <f t="shared" si="15"/>
        <v>0</v>
      </c>
      <c r="R210" s="28">
        <f t="shared" ca="1" si="16"/>
        <v>5849</v>
      </c>
    </row>
    <row r="211" spans="1:18" x14ac:dyDescent="0.2">
      <c r="A211" s="24"/>
      <c r="B211" s="25"/>
      <c r="C211" s="131">
        <v>0.2</v>
      </c>
      <c r="D211" s="93">
        <v>43070</v>
      </c>
      <c r="E211" s="128">
        <f t="shared" si="13"/>
        <v>44.297647779544192</v>
      </c>
      <c r="F211" s="127">
        <f t="shared" si="17"/>
        <v>40</v>
      </c>
      <c r="G211" s="64">
        <f ca="1">IF(AND(E211&gt;F211,$G$1="no"),"",_xll.EURO(E211,F211,O211,O211,C211,R211,1,0))</f>
        <v>7.4579500464540711</v>
      </c>
      <c r="H211" s="9">
        <f ca="1">_xll.EURO(E211,F211,O211,O211,C211,R211,1,1)</f>
        <v>0.3399305399956763</v>
      </c>
      <c r="I211" s="64">
        <f ca="1">IF(AND(F211&gt;E211,$G$1="no"),"",_xll.EURO(E211,F211,O211,O211,C211,R211,0,0))</f>
        <v>5.3750613428707998</v>
      </c>
      <c r="J211" s="10">
        <f ca="1">_xll.EURO(E211,F211,O211,O211,C211,R211,0,1)</f>
        <v>-0.14472730318480473</v>
      </c>
      <c r="K211" s="14">
        <f ca="1">_xll.EURO($E211,$F211,$O211,$O211,$C211,$R211,1,2)</f>
        <v>4.731005836614754E-3</v>
      </c>
      <c r="L211" s="10">
        <f ca="1">_xll.EURO($E211,$F211,$O211,$O211,$C211,$R211,1,3)/100</f>
        <v>0.29885329353979523</v>
      </c>
      <c r="M211" s="10">
        <f ca="1">_xll.EURO($E211,$F211,$O211,$O211,$C211,$R211,1,5)/365.25</f>
        <v>4.1050359520955498E-4</v>
      </c>
      <c r="N211" s="118">
        <f>VLOOKUP(D211,Lookups!$B$6:$C$304,2)</f>
        <v>43068</v>
      </c>
      <c r="O211" s="24">
        <f>VLOOKUP(D211,Lookups!$B$6:$E$304,4)</f>
        <v>4.4999999999999998E-2</v>
      </c>
      <c r="P211" s="19">
        <f>VLOOKUP(D211,Lookups!$B$6:$D$304,3)</f>
        <v>20</v>
      </c>
      <c r="Q211" s="143">
        <f t="shared" si="15"/>
        <v>0</v>
      </c>
      <c r="R211" s="28">
        <f t="shared" ca="1" si="16"/>
        <v>5879</v>
      </c>
    </row>
    <row r="212" spans="1:18" x14ac:dyDescent="0.2">
      <c r="A212" s="24"/>
      <c r="B212" s="25"/>
      <c r="C212" s="131">
        <v>0.2</v>
      </c>
      <c r="D212" s="93">
        <v>43101</v>
      </c>
      <c r="E212" s="128">
        <f t="shared" si="13"/>
        <v>48.884880902121843</v>
      </c>
      <c r="F212" s="127">
        <f t="shared" si="17"/>
        <v>40</v>
      </c>
      <c r="G212" s="64">
        <f ca="1">IF(AND(E212&gt;F212,$G$1="no"),"",_xll.EURO(E212,F212,O212,O212,C212,R212,1,0))</f>
        <v>9.0458807480093633</v>
      </c>
      <c r="H212" s="9">
        <f ca="1">_xll.EURO(E212,F212,O212,O212,C212,R212,1,1)</f>
        <v>0.35856650747095026</v>
      </c>
      <c r="I212" s="64">
        <f ca="1">IF(AND(F212&gt;E212,$G$1="no"),"",_xll.EURO(E212,F212,O212,O212,C212,R212,0,0))</f>
        <v>4.7561685657652113</v>
      </c>
      <c r="J212" s="10">
        <f ca="1">_xll.EURO(E212,F212,O212,O212,C212,R212,0,1)</f>
        <v>-0.12424381148557086</v>
      </c>
      <c r="K212" s="14">
        <f ca="1">_xll.EURO($E212,$F212,$O212,$O212,$C212,$R212,1,2)</f>
        <v>3.9608731772920762E-3</v>
      </c>
      <c r="L212" s="10">
        <f ca="1">_xll.EURO($E212,$F212,$O212,$O212,$C212,$R212,1,3)/100</f>
        <v>0.30631432816709125</v>
      </c>
      <c r="M212" s="10">
        <f ca="1">_xll.EURO($E212,$F212,$O212,$O212,$C212,$R212,1,5)/365.25</f>
        <v>5.9618387206814905E-4</v>
      </c>
      <c r="N212" s="118">
        <f>VLOOKUP(D212,Lookups!$B$6:$C$304,2)</f>
        <v>43099</v>
      </c>
      <c r="O212" s="24">
        <f>VLOOKUP(D212,Lookups!$B$6:$E$304,4)</f>
        <v>4.4999999999999998E-2</v>
      </c>
      <c r="P212" s="19">
        <f>VLOOKUP(D212,Lookups!$B$6:$D$304,3)</f>
        <v>22</v>
      </c>
      <c r="Q212" s="143">
        <f t="shared" si="15"/>
        <v>0</v>
      </c>
      <c r="R212" s="28">
        <f t="shared" ca="1" si="16"/>
        <v>5910</v>
      </c>
    </row>
    <row r="213" spans="1:18" x14ac:dyDescent="0.2">
      <c r="A213" s="24"/>
      <c r="B213" s="25"/>
      <c r="C213" s="131">
        <v>0.2</v>
      </c>
      <c r="D213" s="93">
        <v>43132</v>
      </c>
      <c r="E213" s="128">
        <f t="shared" si="13"/>
        <v>86.084508345230446</v>
      </c>
      <c r="F213" s="127">
        <f t="shared" si="17"/>
        <v>40</v>
      </c>
      <c r="G213" s="64">
        <f ca="1">IF(AND(E213&gt;F213,$G$1="no"),"",_xll.EURO(E213,F213,O213,O213,C213,R213,1,0))</f>
        <v>24.145963736806145</v>
      </c>
      <c r="H213" s="9">
        <f ca="1">_xll.EURO(E213,F213,O213,O213,C213,R213,1,1)</f>
        <v>0.43867064217222046</v>
      </c>
      <c r="I213" s="64">
        <f ca="1">IF(AND(F213&gt;E213,$G$1="no"),"",_xll.EURO(E213,F213,O213,O213,C213,R213,0,0))</f>
        <v>1.9807052454704022</v>
      </c>
      <c r="J213" s="10">
        <f ca="1">_xll.EURO(E213,F213,O213,O213,C213,R213,0,1)</f>
        <v>-4.2299195355182666E-2</v>
      </c>
      <c r="K213" s="14">
        <f ca="1">_xll.EURO($E213,$F213,$O213,$O213,$C213,$R213,1,2)</f>
        <v>1.1056657101210243E-3</v>
      </c>
      <c r="L213" s="10">
        <f ca="1">_xll.EURO($E213,$F213,$O213,$O213,$C213,$R213,1,3)/100</f>
        <v>0.26654661485843539</v>
      </c>
      <c r="M213" s="10">
        <f ca="1">_xll.EURO($E213,$F213,$O213,$O213,$C213,$R213,1,5)/365.25</f>
        <v>2.5262059185209448E-3</v>
      </c>
      <c r="N213" s="118">
        <f>VLOOKUP(D213,Lookups!$B$6:$C$304,2)</f>
        <v>43130</v>
      </c>
      <c r="O213" s="24">
        <f>VLOOKUP(D213,Lookups!$B$6:$E$304,4)</f>
        <v>4.4999999999999998E-2</v>
      </c>
      <c r="P213" s="19">
        <f>VLOOKUP(D213,Lookups!$B$6:$D$304,3)</f>
        <v>20</v>
      </c>
      <c r="Q213" s="143">
        <f t="shared" si="15"/>
        <v>0</v>
      </c>
      <c r="R213" s="28">
        <f t="shared" ca="1" si="16"/>
        <v>5941</v>
      </c>
    </row>
    <row r="214" spans="1:18" x14ac:dyDescent="0.2">
      <c r="A214" s="24"/>
      <c r="B214" s="25"/>
      <c r="C214" s="131">
        <v>0.2</v>
      </c>
      <c r="D214" s="93">
        <v>43160</v>
      </c>
      <c r="E214" s="128">
        <f t="shared" si="13"/>
        <v>46.964471251291435</v>
      </c>
      <c r="F214" s="127">
        <f t="shared" si="17"/>
        <v>40</v>
      </c>
      <c r="G214" s="64">
        <f ca="1">IF(AND(E214&gt;F214,$G$1="no"),"",_xll.EURO(E214,F214,O214,O214,C214,R214,1,0))</f>
        <v>8.3341888351440723</v>
      </c>
      <c r="H214" s="9">
        <f ca="1">_xll.EURO(E214,F214,O214,O214,C214,R214,1,1)</f>
        <v>0.34830446192250636</v>
      </c>
      <c r="I214" s="64">
        <f ca="1">IF(AND(F214&gt;E214,$G$1="no"),"",_xll.EURO(E214,F214,O214,O214,C214,R214,0,0))</f>
        <v>4.9960237558550906</v>
      </c>
      <c r="J214" s="10">
        <f ca="1">_xll.EURO(E214,F214,O214,O214,C214,R214,0,1)</f>
        <v>-0.13100903638075415</v>
      </c>
      <c r="K214" s="14">
        <f ca="1">_xll.EURO($E214,$F214,$O214,$O214,$C214,$R214,1,2)</f>
        <v>4.1992786021086042E-3</v>
      </c>
      <c r="L214" s="10">
        <f ca="1">_xll.EURO($E214,$F214,$O214,$O214,$C214,$R214,1,3)/100</f>
        <v>0.30272961830567163</v>
      </c>
      <c r="M214" s="10">
        <f ca="1">_xll.EURO($E214,$F214,$O214,$O214,$C214,$R214,1,5)/365.25</f>
        <v>5.1962970497119424E-4</v>
      </c>
      <c r="N214" s="118">
        <f>VLOOKUP(D214,Lookups!$B$6:$C$304,2)</f>
        <v>43158</v>
      </c>
      <c r="O214" s="24">
        <f>VLOOKUP(D214,Lookups!$B$6:$E$304,4)</f>
        <v>4.4999999999999998E-2</v>
      </c>
      <c r="P214" s="19">
        <f>VLOOKUP(D214,Lookups!$B$6:$D$304,3)</f>
        <v>22</v>
      </c>
      <c r="Q214" s="143">
        <f t="shared" si="15"/>
        <v>0</v>
      </c>
      <c r="R214" s="28">
        <f t="shared" ca="1" si="16"/>
        <v>5969</v>
      </c>
    </row>
    <row r="215" spans="1:18" x14ac:dyDescent="0.2">
      <c r="A215" s="24"/>
      <c r="B215" s="25"/>
      <c r="C215" s="131">
        <v>0.2</v>
      </c>
      <c r="D215" s="93">
        <v>43191</v>
      </c>
      <c r="E215" s="128">
        <f t="shared" si="13"/>
        <v>46.114978059398759</v>
      </c>
      <c r="F215" s="127">
        <f t="shared" si="17"/>
        <v>40</v>
      </c>
      <c r="G215" s="64">
        <f ca="1">IF(AND(E215&gt;F215,$G$1="no"),"",_xll.EURO(E215,F215,O215,O215,C215,R215,1,0))</f>
        <v>8.0247522638825686</v>
      </c>
      <c r="H215" s="9">
        <f ca="1">_xll.EURO(E215,F215,O215,O215,C215,R215,1,1)</f>
        <v>0.34346180395266357</v>
      </c>
      <c r="I215" s="64">
        <f ca="1">IF(AND(F215&gt;E215,$G$1="no"),"",_xll.EURO(E215,F215,O215,O215,C215,R215,0,0))</f>
        <v>5.1049337294403454</v>
      </c>
      <c r="J215" s="10">
        <f ca="1">_xll.EURO(E215,F215,O215,O215,C215,R215,0,1)</f>
        <v>-0.1340245428633228</v>
      </c>
      <c r="K215" s="14">
        <f ca="1">_xll.EURO($E215,$F215,$O215,$O215,$C215,$R215,1,2)</f>
        <v>4.3049549535953361E-3</v>
      </c>
      <c r="L215" s="10">
        <f ca="1">_xll.EURO($E215,$F215,$O215,$O215,$C215,$R215,1,3)/100</f>
        <v>0.30077632285241046</v>
      </c>
      <c r="M215" s="10">
        <f ca="1">_xll.EURO($E215,$F215,$O215,$O215,$C215,$R215,1,5)/365.25</f>
        <v>4.8738197217881114E-4</v>
      </c>
      <c r="N215" s="118">
        <f>VLOOKUP(D215,Lookups!$B$6:$C$304,2)</f>
        <v>43189</v>
      </c>
      <c r="O215" s="24">
        <f>VLOOKUP(D215,Lookups!$B$6:$E$304,4)</f>
        <v>4.4999999999999998E-2</v>
      </c>
      <c r="P215" s="19">
        <f>VLOOKUP(D215,Lookups!$B$6:$D$304,3)</f>
        <v>21</v>
      </c>
      <c r="Q215" s="143">
        <f t="shared" si="15"/>
        <v>0</v>
      </c>
      <c r="R215" s="28">
        <f t="shared" ca="1" si="16"/>
        <v>6000</v>
      </c>
    </row>
    <row r="216" spans="1:18" x14ac:dyDescent="0.2">
      <c r="A216" s="24"/>
      <c r="B216" s="25"/>
      <c r="C216" s="131">
        <v>0.2</v>
      </c>
      <c r="D216" s="93">
        <v>43221</v>
      </c>
      <c r="E216" s="128">
        <f t="shared" si="13"/>
        <v>49.148887871360571</v>
      </c>
      <c r="F216" s="127">
        <f t="shared" si="17"/>
        <v>40</v>
      </c>
      <c r="G216" s="64">
        <f ca="1">IF(AND(E216&gt;F216,$G$1="no"),"",_xll.EURO(E216,F216,O216,O216,C216,R216,1,0))</f>
        <v>9.0675431829677322</v>
      </c>
      <c r="H216" s="9">
        <f ca="1">_xll.EURO(E216,F216,O216,O216,C216,R216,1,1)</f>
        <v>0.35455920618790321</v>
      </c>
      <c r="I216" s="64">
        <f ca="1">IF(AND(F216&gt;E216,$G$1="no"),"",_xll.EURO(E216,F216,O216,O216,C216,R216,0,0))</f>
        <v>4.7151906255938858</v>
      </c>
      <c r="J216" s="10">
        <f ca="1">_xll.EURO(E216,F216,O216,O216,C216,R216,0,1)</f>
        <v>-0.12116556151838133</v>
      </c>
      <c r="K216" s="14">
        <f ca="1">_xll.EURO($E216,$F216,$O216,$O216,$C216,$R216,1,2)</f>
        <v>3.8223610398518404E-3</v>
      </c>
      <c r="L216" s="10">
        <f ca="1">_xll.EURO($E216,$F216,$O216,$O216,$C216,$R216,1,3)/100</f>
        <v>0.30487104496899198</v>
      </c>
      <c r="M216" s="10">
        <f ca="1">_xll.EURO($E216,$F216,$O216,$O216,$C216,$R216,1,5)/365.25</f>
        <v>6.1156065483626868E-4</v>
      </c>
      <c r="N216" s="118">
        <f>VLOOKUP(D216,Lookups!$B$6:$C$304,2)</f>
        <v>43219</v>
      </c>
      <c r="O216" s="24">
        <f>VLOOKUP(D216,Lookups!$B$6:$E$304,4)</f>
        <v>4.4999999999999998E-2</v>
      </c>
      <c r="P216" s="19">
        <f>VLOOKUP(D216,Lookups!$B$6:$D$304,3)</f>
        <v>22</v>
      </c>
      <c r="Q216" s="143">
        <f t="shared" si="15"/>
        <v>0</v>
      </c>
      <c r="R216" s="28">
        <f t="shared" ca="1" si="16"/>
        <v>6030</v>
      </c>
    </row>
    <row r="217" spans="1:18" x14ac:dyDescent="0.2">
      <c r="A217" s="24"/>
      <c r="B217" s="25"/>
      <c r="C217" s="131">
        <v>0.2</v>
      </c>
      <c r="D217" s="93">
        <v>43252</v>
      </c>
      <c r="E217" s="128">
        <f t="shared" si="13"/>
        <v>56.733572129228904</v>
      </c>
      <c r="F217" s="127">
        <f t="shared" si="17"/>
        <v>40</v>
      </c>
      <c r="G217" s="64">
        <f ca="1">IF(AND(E217&gt;F217,$G$1="no"),"",_xll.EURO(E217,F217,O217,O217,C217,R217,1,0))</f>
        <v>11.827769535212241</v>
      </c>
      <c r="H217" s="9">
        <f ca="1">_xll.EURO(E217,F217,O217,O217,C217,R217,1,1)</f>
        <v>0.37842487033786476</v>
      </c>
      <c r="I217" s="64">
        <f ca="1">IF(AND(F217&gt;E217,$G$1="no"),"",_xll.EURO(E217,F217,O217,O217,C217,R217,0,0))</f>
        <v>3.8975406719852792</v>
      </c>
      <c r="J217" s="10">
        <f ca="1">_xll.EURO(E217,F217,O217,O217,C217,R217,0,1)</f>
        <v>-9.5486426185311737E-2</v>
      </c>
      <c r="K217" s="14">
        <f ca="1">_xll.EURO($E217,$F217,$O217,$O217,$C217,$R217,1,2)</f>
        <v>2.8832244193202753E-3</v>
      </c>
      <c r="L217" s="10">
        <f ca="1">_xll.EURO($E217,$F217,$O217,$O217,$C217,$R217,1,3)/100</f>
        <v>0.30799435778492495</v>
      </c>
      <c r="M217" s="10">
        <f ca="1">_xll.EURO($E217,$F217,$O217,$O217,$C217,$R217,1,5)/365.25</f>
        <v>9.4906240584268658E-4</v>
      </c>
      <c r="N217" s="118">
        <f>VLOOKUP(D217,Lookups!$B$6:$C$304,2)</f>
        <v>43250</v>
      </c>
      <c r="O217" s="24">
        <f>VLOOKUP(D217,Lookups!$B$6:$E$304,4)</f>
        <v>4.4999999999999998E-2</v>
      </c>
      <c r="P217" s="19">
        <f>VLOOKUP(D217,Lookups!$B$6:$D$304,3)</f>
        <v>21</v>
      </c>
      <c r="Q217" s="143">
        <f t="shared" si="15"/>
        <v>0</v>
      </c>
      <c r="R217" s="28">
        <f t="shared" ca="1" si="16"/>
        <v>6061</v>
      </c>
    </row>
    <row r="218" spans="1:18" x14ac:dyDescent="0.2">
      <c r="A218" s="24"/>
      <c r="B218" s="25"/>
      <c r="C218" s="131">
        <v>0.2</v>
      </c>
      <c r="D218" s="93">
        <v>43282</v>
      </c>
      <c r="E218" s="128">
        <f t="shared" si="13"/>
        <v>67.0487632741781</v>
      </c>
      <c r="F218" s="127">
        <f t="shared" si="17"/>
        <v>40</v>
      </c>
      <c r="G218" s="64">
        <f ca="1">IF(AND(E218&gt;F218,$G$1="no"),"",_xll.EURO(E218,F218,O218,O218,C218,R218,1,0))</f>
        <v>15.823894916805042</v>
      </c>
      <c r="H218" s="9">
        <f ca="1">_xll.EURO(E218,F218,O218,O218,C218,R218,1,1)</f>
        <v>0.40181967044295464</v>
      </c>
      <c r="I218" s="64">
        <f ca="1">IF(AND(F218&gt;E218,$G$1="no"),"",_xll.EURO(E218,F218,O218,O218,C218,R218,0,0))</f>
        <v>3.0524722249480423</v>
      </c>
      <c r="J218" s="10">
        <f ca="1">_xll.EURO(E218,F218,O218,O218,C218,R218,0,1)</f>
        <v>-7.0343236319187208E-2</v>
      </c>
      <c r="K218" s="14">
        <f ca="1">_xll.EURO($E218,$F218,$O218,$O218,$C218,$R218,1,2)</f>
        <v>2.0012323961167201E-3</v>
      </c>
      <c r="L218" s="10">
        <f ca="1">_xll.EURO($E218,$F218,$O218,$O218,$C218,$R218,1,3)/100</f>
        <v>0.30005953953634734</v>
      </c>
      <c r="M218" s="10">
        <f ca="1">_xll.EURO($E218,$F218,$O218,$O218,$C218,$R218,1,5)/365.25</f>
        <v>1.4569281296481656E-3</v>
      </c>
      <c r="N218" s="118">
        <f>VLOOKUP(D218,Lookups!$B$6:$C$304,2)</f>
        <v>43280</v>
      </c>
      <c r="O218" s="24">
        <f>VLOOKUP(D218,Lookups!$B$6:$E$304,4)</f>
        <v>4.4999999999999998E-2</v>
      </c>
      <c r="P218" s="19">
        <f>VLOOKUP(D218,Lookups!$B$6:$D$304,3)</f>
        <v>21</v>
      </c>
      <c r="Q218" s="143">
        <f t="shared" si="15"/>
        <v>0</v>
      </c>
      <c r="R218" s="28">
        <f t="shared" ca="1" si="16"/>
        <v>6091</v>
      </c>
    </row>
    <row r="219" spans="1:18" x14ac:dyDescent="0.2">
      <c r="A219" s="24"/>
      <c r="B219" s="25"/>
      <c r="C219" s="131">
        <v>0.2</v>
      </c>
      <c r="D219" s="93">
        <v>43313</v>
      </c>
      <c r="E219" s="128">
        <f t="shared" si="13"/>
        <v>67.04877253284846</v>
      </c>
      <c r="F219" s="127">
        <f t="shared" si="17"/>
        <v>40</v>
      </c>
      <c r="G219" s="64">
        <f ca="1">IF(AND(E219&gt;F219,$G$1="no"),"",_xll.EURO(E219,F219,O219,O219,C219,R219,1,0))</f>
        <v>15.778776050597669</v>
      </c>
      <c r="H219" s="9">
        <f ca="1">_xll.EURO(E219,F219,O219,O219,C219,R219,1,1)</f>
        <v>0.40022619788598868</v>
      </c>
      <c r="I219" s="64">
        <f ca="1">IF(AND(F219&gt;E219,$G$1="no"),"",_xll.EURO(E219,F219,O219,O219,C219,R219,0,0))</f>
        <v>3.0560338917717189</v>
      </c>
      <c r="J219" s="10">
        <f ca="1">_xll.EURO(E219,F219,O219,O219,C219,R219,0,1)</f>
        <v>-7.0136815569621952E-2</v>
      </c>
      <c r="K219" s="14">
        <f ca="1">_xll.EURO($E219,$F219,$O219,$O219,$C219,$R219,1,2)</f>
        <v>1.9897194355626285E-3</v>
      </c>
      <c r="L219" s="10">
        <f ca="1">_xll.EURO($E219,$F219,$O219,$O219,$C219,$R219,1,3)/100</f>
        <v>0.29985175955896459</v>
      </c>
      <c r="M219" s="10">
        <f ca="1">_xll.EURO($E219,$F219,$O219,$O219,$C219,$R219,1,5)/365.25</f>
        <v>1.4542032571972154E-3</v>
      </c>
      <c r="N219" s="118">
        <f>VLOOKUP(D219,Lookups!$B$6:$C$304,2)</f>
        <v>43311</v>
      </c>
      <c r="O219" s="24">
        <f>VLOOKUP(D219,Lookups!$B$6:$E$304,4)</f>
        <v>4.4999999999999998E-2</v>
      </c>
      <c r="P219" s="19">
        <f>VLOOKUP(D219,Lookups!$B$6:$D$304,3)</f>
        <v>23</v>
      </c>
      <c r="Q219" s="143">
        <f t="shared" si="15"/>
        <v>0</v>
      </c>
      <c r="R219" s="28">
        <f t="shared" ca="1" si="16"/>
        <v>6122</v>
      </c>
    </row>
    <row r="220" spans="1:18" x14ac:dyDescent="0.2">
      <c r="A220" s="24"/>
      <c r="B220" s="25"/>
      <c r="C220" s="131">
        <v>0.2</v>
      </c>
      <c r="D220" s="93">
        <v>43344</v>
      </c>
      <c r="E220" s="128">
        <f t="shared" si="13"/>
        <v>49.148878612690183</v>
      </c>
      <c r="F220" s="127">
        <f t="shared" si="17"/>
        <v>40</v>
      </c>
      <c r="G220" s="64">
        <f ca="1">IF(AND(E220&gt;F220,$G$1="no"),"",_xll.EURO(E220,F220,O220,O220,C220,R220,1,0))</f>
        <v>8.9920777556067755</v>
      </c>
      <c r="H220" s="9">
        <f ca="1">_xll.EURO(E220,F220,O220,O220,C220,R220,1,1)</f>
        <v>0.34946367626709368</v>
      </c>
      <c r="I220" s="64">
        <f ca="1">IF(AND(F220&gt;E220,$G$1="no"),"",_xll.EURO(E220,F220,O220,O220,C220,R220,0,0))</f>
        <v>4.7051878744653068</v>
      </c>
      <c r="J220" s="10">
        <f ca="1">_xll.EURO(E220,F220,O220,O220,C220,R220,0,1)</f>
        <v>-0.11910630510693265</v>
      </c>
      <c r="K220" s="14">
        <f ca="1">_xll.EURO($E220,$F220,$O220,$O220,$C220,$R220,1,2)</f>
        <v>3.7231743466572373E-3</v>
      </c>
      <c r="L220" s="10">
        <f ca="1">_xll.EURO($E220,$F220,$O220,$O220,$C220,$R220,1,3)/100</f>
        <v>0.30301720392847675</v>
      </c>
      <c r="M220" s="10">
        <f ca="1">_xll.EURO($E220,$F220,$O220,$O220,$C220,$R220,1,5)/365.25</f>
        <v>6.1538285115029666E-4</v>
      </c>
      <c r="N220" s="118">
        <f>VLOOKUP(D220,Lookups!$B$6:$C$304,2)</f>
        <v>43342</v>
      </c>
      <c r="O220" s="24">
        <f>VLOOKUP(D220,Lookups!$B$6:$E$304,4)</f>
        <v>4.4999999999999998E-2</v>
      </c>
      <c r="P220" s="19">
        <f>VLOOKUP(D220,Lookups!$B$6:$D$304,3)</f>
        <v>19</v>
      </c>
      <c r="Q220" s="143">
        <f t="shared" si="15"/>
        <v>0</v>
      </c>
      <c r="R220" s="28">
        <f t="shared" ca="1" si="16"/>
        <v>6153</v>
      </c>
    </row>
    <row r="221" spans="1:18" x14ac:dyDescent="0.2">
      <c r="A221" s="24"/>
      <c r="B221" s="25"/>
      <c r="C221" s="131">
        <v>0.2</v>
      </c>
      <c r="D221" s="93">
        <v>43374</v>
      </c>
      <c r="E221" s="128">
        <f t="shared" si="13"/>
        <v>45.022798451242359</v>
      </c>
      <c r="F221" s="127">
        <f t="shared" si="17"/>
        <v>40</v>
      </c>
      <c r="G221" s="64">
        <f ca="1">IF(AND(E221&gt;F221,$G$1="no"),"",_xll.EURO(E221,F221,O221,O221,C221,R221,1,0))</f>
        <v>7.5699142583218828</v>
      </c>
      <c r="H221" s="9">
        <f ca="1">_xll.EURO(E221,F221,O221,O221,C221,R221,1,1)</f>
        <v>0.33174558766482726</v>
      </c>
      <c r="I221" s="64">
        <f ca="1">IF(AND(F221&gt;E221,$G$1="no"),"",_xll.EURO(E221,F221,O221,O221,C221,R221,0,0))</f>
        <v>5.2250645137651999</v>
      </c>
      <c r="J221" s="10">
        <f ca="1">_xll.EURO(E221,F221,O221,O221,C221,R221,0,1)</f>
        <v>-0.13509570953607875</v>
      </c>
      <c r="K221" s="14">
        <f ca="1">_xll.EURO($E221,$F221,$O221,$O221,$C221,$R221,1,2)</f>
        <v>4.3090337613415361E-3</v>
      </c>
      <c r="L221" s="10">
        <f ca="1">_xll.EURO($E221,$F221,$O221,$O221,$C221,$R221,1,3)/100</f>
        <v>0.29572217087257241</v>
      </c>
      <c r="M221" s="10">
        <f ca="1">_xll.EURO($E221,$F221,$O221,$O221,$C221,$R221,1,5)/365.25</f>
        <v>4.54355643430744E-4</v>
      </c>
      <c r="N221" s="118">
        <f>VLOOKUP(D221,Lookups!$B$6:$C$304,2)</f>
        <v>43372</v>
      </c>
      <c r="O221" s="24">
        <f>VLOOKUP(D221,Lookups!$B$6:$E$304,4)</f>
        <v>4.4999999999999998E-2</v>
      </c>
      <c r="P221" s="19">
        <f>VLOOKUP(D221,Lookups!$B$6:$D$304,3)</f>
        <v>23</v>
      </c>
      <c r="Q221" s="143">
        <f t="shared" si="15"/>
        <v>0</v>
      </c>
      <c r="R221" s="28">
        <f t="shared" ca="1" si="16"/>
        <v>6183</v>
      </c>
    </row>
    <row r="222" spans="1:18" x14ac:dyDescent="0.2">
      <c r="A222" s="24"/>
      <c r="B222" s="25"/>
      <c r="C222" s="131">
        <v>0.2</v>
      </c>
      <c r="D222" s="93">
        <v>43405</v>
      </c>
      <c r="E222" s="128">
        <f t="shared" si="13"/>
        <v>44.962112496237353</v>
      </c>
      <c r="F222" s="127">
        <f t="shared" si="17"/>
        <v>40</v>
      </c>
      <c r="G222" s="64">
        <f ca="1">IF(AND(E222&gt;F222,$G$1="no"),"",_xll.EURO(E222,F222,O222,O222,C222,R222,1,0))</f>
        <v>7.5357524722146598</v>
      </c>
      <c r="H222" s="9">
        <f ca="1">_xll.EURO(E222,F222,O222,O222,C222,R222,1,1)</f>
        <v>0.33032763070893423</v>
      </c>
      <c r="I222" s="64">
        <f ca="1">IF(AND(F222&gt;E222,$G$1="no"),"",_xll.EURO(E222,F222,O222,O222,C222,R222,0,0))</f>
        <v>5.2280640489248418</v>
      </c>
      <c r="J222" s="10">
        <f ca="1">_xll.EURO(E222,F222,O222,O222,C222,R222,0,1)</f>
        <v>-0.13473405925470194</v>
      </c>
      <c r="K222" s="14">
        <f ca="1">_xll.EURO($E222,$F222,$O222,$O222,$C222,$R222,1,2)</f>
        <v>4.28995944469579E-3</v>
      </c>
      <c r="L222" s="10">
        <f ca="1">_xll.EURO($E222,$F222,$O222,$O222,$C222,$R222,1,3)/100</f>
        <v>0.29509212672231749</v>
      </c>
      <c r="M222" s="10">
        <f ca="1">_xll.EURO($E222,$F222,$O222,$O222,$C222,$R222,1,5)/365.25</f>
        <v>4.5354673543109806E-4</v>
      </c>
      <c r="N222" s="118">
        <f>VLOOKUP(D222,Lookups!$B$6:$C$304,2)</f>
        <v>43403</v>
      </c>
      <c r="O222" s="24">
        <f>VLOOKUP(D222,Lookups!$B$6:$E$304,4)</f>
        <v>4.4999999999999998E-2</v>
      </c>
      <c r="P222" s="19">
        <f>VLOOKUP(D222,Lookups!$B$6:$D$304,3)</f>
        <v>21</v>
      </c>
      <c r="Q222" s="143">
        <f t="shared" si="15"/>
        <v>0</v>
      </c>
      <c r="R222" s="28">
        <f t="shared" ca="1" si="16"/>
        <v>6214</v>
      </c>
    </row>
    <row r="223" spans="1:18" x14ac:dyDescent="0.2">
      <c r="A223" s="24"/>
      <c r="B223" s="25"/>
      <c r="C223" s="131">
        <v>0.2</v>
      </c>
      <c r="D223" s="93">
        <v>43435</v>
      </c>
      <c r="E223" s="128">
        <f t="shared" si="13"/>
        <v>44.962112496237353</v>
      </c>
      <c r="F223" s="127">
        <f t="shared" si="17"/>
        <v>40</v>
      </c>
      <c r="G223" s="64">
        <f ca="1">IF(AND(E223&gt;F223,$G$1="no"),"",_xll.EURO(E223,F223,O223,O223,C223,R223,1,0))</f>
        <v>7.5221252633451412</v>
      </c>
      <c r="H223" s="9">
        <f ca="1">_xll.EURO(E223,F223,O223,O223,C223,R223,1,1)</f>
        <v>0.32921254328292171</v>
      </c>
      <c r="I223" s="64">
        <f ca="1">IF(AND(F223&gt;E223,$G$1="no"),"",_xll.EURO(E223,F223,O223,O223,C223,R223,0,0))</f>
        <v>5.2229505404894292</v>
      </c>
      <c r="J223" s="10">
        <f ca="1">_xll.EURO(E223,F223,O223,O223,C223,R223,0,1)</f>
        <v>-0.13413340556429196</v>
      </c>
      <c r="K223" s="14">
        <f ca="1">_xll.EURO($E223,$F223,$O223,$O223,$C223,$R223,1,2)</f>
        <v>4.2623075074929686E-3</v>
      </c>
      <c r="L223" s="10">
        <f ca="1">_xll.EURO($E223,$F223,$O223,$O223,$C223,$R223,1,3)/100</f>
        <v>0.29460550666371638</v>
      </c>
      <c r="M223" s="10">
        <f ca="1">_xll.EURO($E223,$F223,$O223,$O223,$C223,$R223,1,5)/365.25</f>
        <v>4.5492878624089374E-4</v>
      </c>
      <c r="N223" s="118">
        <f>VLOOKUP(D223,Lookups!$B$6:$C$304,2)</f>
        <v>43433</v>
      </c>
      <c r="O223" s="24">
        <f>VLOOKUP(D223,Lookups!$B$6:$E$304,4)</f>
        <v>4.4999999999999998E-2</v>
      </c>
      <c r="P223" s="19">
        <f>VLOOKUP(D223,Lookups!$B$6:$D$304,3)</f>
        <v>20</v>
      </c>
      <c r="Q223" s="143">
        <f t="shared" si="15"/>
        <v>0</v>
      </c>
      <c r="R223" s="28">
        <f t="shared" ca="1" si="16"/>
        <v>6244</v>
      </c>
    </row>
    <row r="224" spans="1:18" x14ac:dyDescent="0.2">
      <c r="A224" s="24"/>
      <c r="B224" s="25"/>
      <c r="C224" s="131">
        <v>0.2</v>
      </c>
      <c r="D224" s="93">
        <v>43466</v>
      </c>
      <c r="E224" s="128">
        <f t="shared" si="13"/>
        <v>49.618154115653667</v>
      </c>
      <c r="F224" s="127">
        <f t="shared" si="17"/>
        <v>40</v>
      </c>
      <c r="G224" s="64">
        <f ca="1">IF(AND(E224&gt;F224,$G$1="no"),"",_xll.EURO(E224,F224,O224,O224,C224,R224,1,0))</f>
        <v>9.0788503675997418</v>
      </c>
      <c r="H224" s="9">
        <f ca="1">_xll.EURO(E224,F224,O224,O224,C224,R224,1,1)</f>
        <v>0.3461745287242704</v>
      </c>
      <c r="I224" s="64">
        <f ca="1">IF(AND(F224&gt;E224,$G$1="no"),"",_xll.EURO(E224,F224,O224,O224,C224,R224,0,0))</f>
        <v>4.6393060039430845</v>
      </c>
      <c r="J224" s="10">
        <f ca="1">_xll.EURO(E224,F224,O224,O224,C224,R224,0,1)</f>
        <v>-0.1154051372150854</v>
      </c>
      <c r="K224" s="14">
        <f ca="1">_xll.EURO($E224,$F224,$O224,$O224,$C224,$R224,1,2)</f>
        <v>3.5662079930485146E-3</v>
      </c>
      <c r="L224" s="10">
        <f ca="1">_xll.EURO($E224,$F224,$O224,$O224,$C224,$R224,1,3)/100</f>
        <v>0.3016764283623562</v>
      </c>
      <c r="M224" s="10">
        <f ca="1">_xll.EURO($E224,$F224,$O224,$O224,$C224,$R224,1,5)/365.25</f>
        <v>6.3778494474721348E-4</v>
      </c>
      <c r="N224" s="118">
        <f>VLOOKUP(D224,Lookups!$B$6:$C$304,2)</f>
        <v>43464</v>
      </c>
      <c r="O224" s="24">
        <f>VLOOKUP(D224,Lookups!$B$6:$E$304,4)</f>
        <v>4.4999999999999998E-2</v>
      </c>
      <c r="P224" s="19">
        <f>VLOOKUP(D224,Lookups!$B$6:$D$304,3)</f>
        <v>22</v>
      </c>
      <c r="Q224" s="143">
        <f t="shared" si="15"/>
        <v>0</v>
      </c>
      <c r="R224" s="28">
        <f t="shared" ca="1" si="16"/>
        <v>6275</v>
      </c>
    </row>
    <row r="225" spans="1:18" x14ac:dyDescent="0.2">
      <c r="A225" s="24"/>
      <c r="B225" s="25"/>
      <c r="C225" s="131">
        <v>0.2</v>
      </c>
      <c r="D225" s="93">
        <v>43497</v>
      </c>
      <c r="E225" s="128">
        <f t="shared" ref="E225:E254" si="18">E213*1.015</f>
        <v>87.375775970408895</v>
      </c>
      <c r="F225" s="127">
        <f t="shared" si="17"/>
        <v>40</v>
      </c>
      <c r="G225" s="64">
        <f ca="1">IF(AND(E225&gt;F225,$G$1="no"),"",_xll.EURO(E225,F225,O225,O225,C225,R225,1,0))</f>
        <v>23.780981303676977</v>
      </c>
      <c r="H225" s="9">
        <f ca="1">_xll.EURO(E225,F225,O225,O225,C225,R225,1,1)</f>
        <v>0.41954297603737928</v>
      </c>
      <c r="I225" s="64">
        <f ca="1">IF(AND(F225&gt;E225,$G$1="no"),"",_xll.EURO(E225,F225,O225,O225,C225,R225,0,0))</f>
        <v>1.9966464950719147</v>
      </c>
      <c r="J225" s="10">
        <f ca="1">_xll.EURO(E225,F225,O225,O225,C225,R225,0,1)</f>
        <v>-4.0277140095634559E-2</v>
      </c>
      <c r="K225" s="14">
        <f ca="1">_xll.EURO($E225,$F225,$O225,$O225,$C225,$R225,1,2)</f>
        <v>1.007813242225229E-3</v>
      </c>
      <c r="L225" s="10">
        <f ca="1">_xll.EURO($E225,$F225,$O225,$O225,$C225,$R225,1,3)/100</f>
        <v>0.26567818109890168</v>
      </c>
      <c r="M225" s="10">
        <f ca="1">_xll.EURO($E225,$F225,$O225,$O225,$C225,$R225,1,5)/365.25</f>
        <v>2.508584876340049E-3</v>
      </c>
      <c r="N225" s="118">
        <f>VLOOKUP(D225,Lookups!$B$6:$C$304,2)</f>
        <v>43495</v>
      </c>
      <c r="O225" s="24">
        <f>VLOOKUP(D225,Lookups!$B$6:$E$304,4)</f>
        <v>4.4999999999999998E-2</v>
      </c>
      <c r="P225" s="19">
        <f>VLOOKUP(D225,Lookups!$B$6:$D$304,3)</f>
        <v>20</v>
      </c>
      <c r="Q225" s="143">
        <f t="shared" si="15"/>
        <v>0</v>
      </c>
      <c r="R225" s="28">
        <f t="shared" ca="1" si="16"/>
        <v>6306</v>
      </c>
    </row>
    <row r="226" spans="1:18" x14ac:dyDescent="0.2">
      <c r="A226" s="24"/>
      <c r="B226" s="25"/>
      <c r="C226" s="131">
        <v>0.2</v>
      </c>
      <c r="D226" s="93">
        <v>43525</v>
      </c>
      <c r="E226" s="128">
        <f t="shared" si="18"/>
        <v>47.668938320060803</v>
      </c>
      <c r="F226" s="127">
        <f t="shared" si="17"/>
        <v>40</v>
      </c>
      <c r="G226" s="64">
        <f ca="1">IF(AND(E226&gt;F226,$G$1="no"),"",_xll.EURO(E226,F226,O226,O226,C226,R226,1,0))</f>
        <v>8.377944916776972</v>
      </c>
      <c r="H226" s="9">
        <f ca="1">_xll.EURO(E226,F226,O226,O226,C226,R226,1,1)</f>
        <v>0.33665757717447403</v>
      </c>
      <c r="I226" s="64">
        <f ca="1">IF(AND(F226&gt;E226,$G$1="no"),"",_xll.EURO(E226,F226,O226,O226,C226,R226,0,0))</f>
        <v>4.8637566092360958</v>
      </c>
      <c r="J226" s="10">
        <f ca="1">_xll.EURO(E226,F226,O226,O226,C226,R226,0,1)</f>
        <v>-0.12157903405869766</v>
      </c>
      <c r="K226" s="14">
        <f ca="1">_xll.EURO($E226,$F226,$O226,$O226,$C226,$R226,1,2)</f>
        <v>3.7828148955215135E-3</v>
      </c>
      <c r="L226" s="10">
        <f ca="1">_xll.EURO($E226,$F226,$O226,$O226,$C226,$R226,1,3)/100</f>
        <v>0.29812876393914278</v>
      </c>
      <c r="M226" s="10">
        <f ca="1">_xll.EURO($E226,$F226,$O226,$O226,$C226,$R226,1,5)/365.25</f>
        <v>5.6151025682208322E-4</v>
      </c>
      <c r="N226" s="118">
        <f>VLOOKUP(D226,Lookups!$B$6:$C$304,2)</f>
        <v>43523</v>
      </c>
      <c r="O226" s="24">
        <f>VLOOKUP(D226,Lookups!$B$6:$E$304,4)</f>
        <v>4.4999999999999998E-2</v>
      </c>
      <c r="P226" s="19">
        <f>VLOOKUP(D226,Lookups!$B$6:$D$304,3)</f>
        <v>21</v>
      </c>
      <c r="Q226" s="143">
        <f t="shared" si="15"/>
        <v>0</v>
      </c>
      <c r="R226" s="28">
        <f t="shared" ca="1" si="16"/>
        <v>6334</v>
      </c>
    </row>
    <row r="227" spans="1:18" x14ac:dyDescent="0.2">
      <c r="A227" s="24"/>
      <c r="B227" s="25"/>
      <c r="C227" s="131">
        <v>0.2</v>
      </c>
      <c r="D227" s="93">
        <v>43556</v>
      </c>
      <c r="E227" s="128">
        <f t="shared" si="18"/>
        <v>46.806702730289736</v>
      </c>
      <c r="F227" s="127">
        <f t="shared" si="17"/>
        <v>40</v>
      </c>
      <c r="G227" s="64">
        <f ca="1">IF(AND(E227&gt;F227,$G$1="no"),"",_xll.EURO(E227,F227,O227,O227,C227,R227,1,0))</f>
        <v>8.0726982365590665</v>
      </c>
      <c r="H227" s="9">
        <f ca="1">_xll.EURO(E227,F227,O227,O227,C227,R227,1,1)</f>
        <v>0.33215744038664885</v>
      </c>
      <c r="I227" s="64">
        <f ca="1">IF(AND(F227&gt;E227,$G$1="no"),"",_xll.EURO(E227,F227,O227,O227,C227,R227,0,0))</f>
        <v>4.9655078330855158</v>
      </c>
      <c r="J227" s="10">
        <f ca="1">_xll.EURO(E227,F227,O227,O227,C227,R227,0,1)</f>
        <v>-0.1243323648235295</v>
      </c>
      <c r="K227" s="14">
        <f ca="1">_xll.EURO($E227,$F227,$O227,$O227,$C227,$R227,1,2)</f>
        <v>3.8791891044255662E-3</v>
      </c>
      <c r="L227" s="10">
        <f ca="1">_xll.EURO($E227,$F227,$O227,$O227,$C227,$R227,1,3)/100</f>
        <v>0.29620693856489522</v>
      </c>
      <c r="M227" s="10">
        <f ca="1">_xll.EURO($E227,$F227,$O227,$O227,$C227,$R227,1,5)/365.25</f>
        <v>5.2921462042350681E-4</v>
      </c>
      <c r="N227" s="118">
        <f>VLOOKUP(D227,Lookups!$B$6:$C$304,2)</f>
        <v>43554</v>
      </c>
      <c r="O227" s="24">
        <f>VLOOKUP(D227,Lookups!$B$6:$E$304,4)</f>
        <v>4.4999999999999998E-2</v>
      </c>
      <c r="P227" s="19">
        <f>VLOOKUP(D227,Lookups!$B$6:$D$304,3)</f>
        <v>22</v>
      </c>
      <c r="Q227" s="143">
        <f t="shared" si="15"/>
        <v>0</v>
      </c>
      <c r="R227" s="28">
        <f t="shared" ca="1" si="16"/>
        <v>6365</v>
      </c>
    </row>
    <row r="228" spans="1:18" x14ac:dyDescent="0.2">
      <c r="A228" s="24"/>
      <c r="B228" s="25"/>
      <c r="C228" s="131">
        <v>0.2</v>
      </c>
      <c r="D228" s="93">
        <v>43586</v>
      </c>
      <c r="E228" s="128">
        <f t="shared" si="18"/>
        <v>49.886121189430973</v>
      </c>
      <c r="F228" s="127">
        <f t="shared" si="17"/>
        <v>40</v>
      </c>
      <c r="G228" s="64">
        <f ca="1">IF(AND(E228&gt;F228,$G$1="no"),"",_xll.EURO(E228,F228,O228,O228,C228,R228,1,0))</f>
        <v>9.0937436150815714</v>
      </c>
      <c r="H228" s="9">
        <f ca="1">_xll.EURO(E228,F228,O228,O228,C228,R228,1,1)</f>
        <v>0.34223729403450781</v>
      </c>
      <c r="I228" s="64">
        <f ca="1">IF(AND(F228&gt;E228,$G$1="no"),"",_xll.EURO(E228,F228,O228,O228,C228,R228,0,0))</f>
        <v>4.5974794644290151</v>
      </c>
      <c r="J228" s="10">
        <f ca="1">_xll.EURO(E228,F228,O228,O228,C228,R228,0,1)</f>
        <v>-0.11256839411135583</v>
      </c>
      <c r="K228" s="14">
        <f ca="1">_xll.EURO($E228,$F228,$O228,$O228,$C228,$R228,1,2)</f>
        <v>3.4434753425955033E-3</v>
      </c>
      <c r="L228" s="10">
        <f ca="1">_xll.EURO($E228,$F228,$O228,$O228,$C228,$R228,1,3)/100</f>
        <v>0.3000798072853435</v>
      </c>
      <c r="M228" s="10">
        <f ca="1">_xll.EURO($E228,$F228,$O228,$O228,$C228,$R228,1,5)/365.25</f>
        <v>6.5113779650977847E-4</v>
      </c>
      <c r="N228" s="118">
        <f>VLOOKUP(D228,Lookups!$B$6:$C$304,2)</f>
        <v>43584</v>
      </c>
      <c r="O228" s="24">
        <f>VLOOKUP(D228,Lookups!$B$6:$E$304,4)</f>
        <v>4.4999999999999998E-2</v>
      </c>
      <c r="P228" s="19">
        <f>VLOOKUP(D228,Lookups!$B$6:$D$304,3)</f>
        <v>22</v>
      </c>
      <c r="Q228" s="143">
        <f t="shared" si="15"/>
        <v>0</v>
      </c>
      <c r="R228" s="28">
        <f t="shared" ca="1" si="16"/>
        <v>6395</v>
      </c>
    </row>
    <row r="229" spans="1:18" x14ac:dyDescent="0.2">
      <c r="A229" s="24"/>
      <c r="B229" s="25"/>
      <c r="C229" s="131">
        <v>0.2</v>
      </c>
      <c r="D229" s="93">
        <v>43617</v>
      </c>
      <c r="E229" s="128">
        <f t="shared" si="18"/>
        <v>57.584575711167332</v>
      </c>
      <c r="F229" s="127">
        <f t="shared" si="17"/>
        <v>40</v>
      </c>
      <c r="G229" s="64">
        <f ca="1">IF(AND(E229&gt;F229,$G$1="no"),"",_xll.EURO(E229,F229,O229,O229,C229,R229,1,0))</f>
        <v>11.791234478282812</v>
      </c>
      <c r="H229" s="9">
        <f ca="1">_xll.EURO(E229,F229,O229,O229,C229,R229,1,1)</f>
        <v>0.36399433716327484</v>
      </c>
      <c r="I229" s="64">
        <f ca="1">IF(AND(F229&gt;E229,$G$1="no"),"",_xll.EURO(E229,F229,O229,O229,C229,R229,0,0))</f>
        <v>3.8241562798973439</v>
      </c>
      <c r="J229" s="10">
        <f ca="1">_xll.EURO(E229,F229,O229,O229,C229,R229,0,1)</f>
        <v>-8.9077623698758629E-2</v>
      </c>
      <c r="K229" s="14">
        <f ca="1">_xll.EURO($E229,$F229,$O229,$O229,$C229,$R229,1,2)</f>
        <v>2.5987912260982487E-3</v>
      </c>
      <c r="L229" s="10">
        <f ca="1">_xll.EURO($E229,$F229,$O229,$O229,$C229,$R229,1,3)/100</f>
        <v>0.3032244567454212</v>
      </c>
      <c r="M229" s="10">
        <f ca="1">_xll.EURO($E229,$F229,$O229,$O229,$C229,$R229,1,5)/365.25</f>
        <v>9.8084759012779794E-4</v>
      </c>
      <c r="N229" s="118">
        <f>VLOOKUP(D229,Lookups!$B$6:$C$304,2)</f>
        <v>43615</v>
      </c>
      <c r="O229" s="24">
        <f>VLOOKUP(D229,Lookups!$B$6:$E$304,4)</f>
        <v>4.4999999999999998E-2</v>
      </c>
      <c r="P229" s="19">
        <f>VLOOKUP(D229,Lookups!$B$6:$D$304,3)</f>
        <v>20</v>
      </c>
      <c r="Q229" s="143">
        <f t="shared" si="15"/>
        <v>0</v>
      </c>
      <c r="R229" s="28">
        <f t="shared" ca="1" si="16"/>
        <v>6426</v>
      </c>
    </row>
    <row r="230" spans="1:18" x14ac:dyDescent="0.2">
      <c r="A230" s="24"/>
      <c r="B230" s="25"/>
      <c r="C230" s="131">
        <v>0.2</v>
      </c>
      <c r="D230" s="93">
        <v>43647</v>
      </c>
      <c r="E230" s="128">
        <f t="shared" si="18"/>
        <v>68.054494723290759</v>
      </c>
      <c r="F230" s="127">
        <f t="shared" si="17"/>
        <v>40</v>
      </c>
      <c r="G230" s="64">
        <f ca="1">IF(AND(E230&gt;F230,$G$1="no"),"",_xll.EURO(E230,F230,O230,O230,C230,R230,1,0))</f>
        <v>15.684667255245394</v>
      </c>
      <c r="H230" s="9">
        <f ca="1">_xll.EURO(E230,F230,O230,O230,C230,R230,1,1)</f>
        <v>0.38536110378106375</v>
      </c>
      <c r="I230" s="64">
        <f ca="1">IF(AND(F230&gt;E230,$G$1="no"),"",_xll.EURO(E230,F230,O230,O230,C230,R230,0,0))</f>
        <v>3.0208556236908342</v>
      </c>
      <c r="J230" s="10">
        <f ca="1">_xll.EURO(E230,F230,O230,O230,C230,R230,0,1)</f>
        <v>-6.6039349389140869E-2</v>
      </c>
      <c r="K230" s="14">
        <f ca="1">_xll.EURO($E230,$F230,$O230,$O230,$C230,$R230,1,2)</f>
        <v>1.8087546332198588E-3</v>
      </c>
      <c r="L230" s="10">
        <f ca="1">_xll.EURO($E230,$F230,$O230,$O230,$C230,$R230,1,3)/100</f>
        <v>0.29613966251284113</v>
      </c>
      <c r="M230" s="10">
        <f ca="1">_xll.EURO($E230,$F230,$O230,$O230,$C230,$R230,1,5)/365.25</f>
        <v>1.4736979787849389E-3</v>
      </c>
      <c r="N230" s="118">
        <f>VLOOKUP(D230,Lookups!$B$6:$C$304,2)</f>
        <v>43645</v>
      </c>
      <c r="O230" s="24">
        <f>VLOOKUP(D230,Lookups!$B$6:$E$304,4)</f>
        <v>4.4999999999999998E-2</v>
      </c>
      <c r="P230" s="19">
        <f>VLOOKUP(D230,Lookups!$B$6:$D$304,3)</f>
        <v>22</v>
      </c>
      <c r="Q230" s="143">
        <f t="shared" si="15"/>
        <v>0</v>
      </c>
      <c r="R230" s="28">
        <f t="shared" ca="1" si="16"/>
        <v>6456</v>
      </c>
    </row>
    <row r="231" spans="1:18" x14ac:dyDescent="0.2">
      <c r="A231" s="24"/>
      <c r="B231" s="25"/>
      <c r="C231" s="131">
        <v>0.2</v>
      </c>
      <c r="D231" s="93">
        <v>43678</v>
      </c>
      <c r="E231" s="128">
        <f t="shared" si="18"/>
        <v>68.054504120841187</v>
      </c>
      <c r="F231" s="127">
        <f t="shared" si="17"/>
        <v>40</v>
      </c>
      <c r="G231" s="64">
        <f ca="1">IF(AND(E231&gt;F231,$G$1="no"),"",_xll.EURO(E231,F231,O231,O231,C231,R231,1,0))</f>
        <v>15.639033039861557</v>
      </c>
      <c r="H231" s="9">
        <f ca="1">_xll.EURO(E231,F231,O231,O231,C231,R231,1,1)</f>
        <v>0.38384016019733147</v>
      </c>
      <c r="I231" s="64">
        <f ca="1">IF(AND(F231&gt;E231,$G$1="no"),"",_xll.EURO(E231,F231,O231,O231,C231,R231,0,0))</f>
        <v>3.0234918551315246</v>
      </c>
      <c r="J231" s="10">
        <f ca="1">_xll.EURO(E231,F231,O231,O231,C231,R231,0,1)</f>
        <v>-6.5839546504672691E-2</v>
      </c>
      <c r="K231" s="14">
        <f ca="1">_xll.EURO($E231,$F231,$O231,$O231,$C231,$R231,1,2)</f>
        <v>1.7985016344570282E-3</v>
      </c>
      <c r="L231" s="10">
        <f ca="1">_xll.EURO($E231,$F231,$O231,$O231,$C231,$R231,1,3)/100</f>
        <v>0.29587498813209345</v>
      </c>
      <c r="M231" s="10">
        <f ca="1">_xll.EURO($E231,$F231,$O231,$O231,$C231,$R231,1,5)/365.25</f>
        <v>1.4706757528867946E-3</v>
      </c>
      <c r="N231" s="118">
        <f>VLOOKUP(D231,Lookups!$B$6:$C$304,2)</f>
        <v>43676</v>
      </c>
      <c r="O231" s="24">
        <f>VLOOKUP(D231,Lookups!$B$6:$E$304,4)</f>
        <v>4.4999999999999998E-2</v>
      </c>
      <c r="P231" s="19">
        <f>VLOOKUP(D231,Lookups!$B$6:$D$304,3)</f>
        <v>22</v>
      </c>
      <c r="Q231" s="143">
        <f t="shared" si="15"/>
        <v>0</v>
      </c>
      <c r="R231" s="28">
        <f t="shared" ca="1" si="16"/>
        <v>6487</v>
      </c>
    </row>
    <row r="232" spans="1:18" x14ac:dyDescent="0.2">
      <c r="A232" s="24"/>
      <c r="B232" s="25"/>
      <c r="C232" s="131">
        <v>0.2</v>
      </c>
      <c r="D232" s="93">
        <v>43709</v>
      </c>
      <c r="E232" s="128">
        <f t="shared" si="18"/>
        <v>49.886111791880531</v>
      </c>
      <c r="F232" s="127">
        <f t="shared" si="17"/>
        <v>40</v>
      </c>
      <c r="G232" s="64">
        <f ca="1">IF(AND(E232&gt;F232,$G$1="no"),"",_xll.EURO(E232,F232,O232,O232,C232,R232,1,0))</f>
        <v>9.0135216373041303</v>
      </c>
      <c r="H232" s="9">
        <f ca="1">_xll.EURO(E232,F232,O232,O232,C232,R232,1,1)</f>
        <v>0.33730277961542371</v>
      </c>
      <c r="I232" s="64">
        <f ca="1">IF(AND(F232&gt;E232,$G$1="no"),"",_xll.EURO(E232,F232,O232,O232,C232,R232,0,0))</f>
        <v>4.5848844301516127</v>
      </c>
      <c r="J232" s="10">
        <f ca="1">_xll.EURO(E232,F232,O232,O232,C232,R232,0,1)</f>
        <v>-0.11066274013418691</v>
      </c>
      <c r="K232" s="14">
        <f ca="1">_xll.EURO($E232,$F232,$O232,$O232,$C232,$R232,1,2)</f>
        <v>3.3560860257771728E-3</v>
      </c>
      <c r="L232" s="10">
        <f ca="1">_xll.EURO($E232,$F232,$O232,$O232,$C232,$R232,1,3)/100</f>
        <v>0.29808939313276389</v>
      </c>
      <c r="M232" s="10">
        <f ca="1">_xll.EURO($E232,$F232,$O232,$O232,$C232,$R232,1,5)/365.25</f>
        <v>6.5316287209715176E-4</v>
      </c>
      <c r="N232" s="118">
        <f>VLOOKUP(D232,Lookups!$B$6:$C$304,2)</f>
        <v>43707</v>
      </c>
      <c r="O232" s="24">
        <f>VLOOKUP(D232,Lookups!$B$6:$E$304,4)</f>
        <v>4.4999999999999998E-2</v>
      </c>
      <c r="P232" s="19">
        <f>VLOOKUP(D232,Lookups!$B$6:$D$304,3)</f>
        <v>20</v>
      </c>
      <c r="Q232" s="143">
        <f t="shared" si="15"/>
        <v>0</v>
      </c>
      <c r="R232" s="28">
        <f t="shared" ca="1" si="16"/>
        <v>6518</v>
      </c>
    </row>
    <row r="233" spans="1:18" x14ac:dyDescent="0.2">
      <c r="A233" s="24"/>
      <c r="B233" s="25"/>
      <c r="C233" s="131">
        <v>0.2</v>
      </c>
      <c r="D233" s="93">
        <v>43739</v>
      </c>
      <c r="E233" s="128">
        <f t="shared" si="18"/>
        <v>45.698140428010987</v>
      </c>
      <c r="F233" s="127">
        <f t="shared" si="17"/>
        <v>40</v>
      </c>
      <c r="G233" s="64">
        <f ca="1">IF(AND(E233&gt;F233,$G$1="no"),"",_xll.EURO(E233,F233,O233,O233,C233,R233,1,0))</f>
        <v>7.6170897179255173</v>
      </c>
      <c r="H233" s="9">
        <f ca="1">_xll.EURO(E233,F233,O233,O233,C233,R233,1,1)</f>
        <v>0.32101993307671045</v>
      </c>
      <c r="I233" s="64">
        <f ca="1">IF(AND(F233&gt;E233,$G$1="no"),"",_xll.EURO(E233,F233,O233,O233,C233,R233,0,0))</f>
        <v>5.0739364173582153</v>
      </c>
      <c r="J233" s="10">
        <f ca="1">_xll.EURO(E233,F233,O233,O233,C233,R233,0,1)</f>
        <v>-0.1252929180537454</v>
      </c>
      <c r="K233" s="14">
        <f ca="1">_xll.EURO($E233,$F233,$O233,$O233,$C233,$R233,1,2)</f>
        <v>3.8872516011044852E-3</v>
      </c>
      <c r="L233" s="10">
        <f ca="1">_xll.EURO($E233,$F233,$O233,$O233,$C233,$R233,1,3)/100</f>
        <v>0.29106376896992864</v>
      </c>
      <c r="M233" s="10">
        <f ca="1">_xll.EURO($E233,$F233,$O233,$O233,$C233,$R233,1,5)/365.25</f>
        <v>4.9394258462700472E-4</v>
      </c>
      <c r="N233" s="118">
        <f>VLOOKUP(D233,Lookups!$B$6:$C$304,2)</f>
        <v>43737</v>
      </c>
      <c r="O233" s="24">
        <f>VLOOKUP(D233,Lookups!$B$6:$E$304,4)</f>
        <v>4.4999999999999998E-2</v>
      </c>
      <c r="P233" s="19">
        <f>VLOOKUP(D233,Lookups!$B$6:$D$304,3)</f>
        <v>23</v>
      </c>
      <c r="Q233" s="143">
        <f t="shared" si="15"/>
        <v>0</v>
      </c>
      <c r="R233" s="28">
        <f t="shared" ca="1" si="16"/>
        <v>6548</v>
      </c>
    </row>
    <row r="234" spans="1:18" x14ac:dyDescent="0.2">
      <c r="A234" s="24"/>
      <c r="B234" s="25"/>
      <c r="C234" s="131">
        <v>0.2</v>
      </c>
      <c r="D234" s="93">
        <v>43770</v>
      </c>
      <c r="E234" s="128">
        <f t="shared" si="18"/>
        <v>45.636544183680911</v>
      </c>
      <c r="F234" s="127">
        <f t="shared" si="17"/>
        <v>40</v>
      </c>
      <c r="G234" s="64">
        <f ca="1">IF(AND(E234&gt;F234,$G$1="no"),"",_xll.EURO(E234,F234,O234,O234,C234,R234,1,0))</f>
        <v>7.5820649848743438</v>
      </c>
      <c r="H234" s="9">
        <f ca="1">_xll.EURO(E234,F234,O234,O234,C234,R234,1,1)</f>
        <v>0.31965246076626586</v>
      </c>
      <c r="I234" s="64">
        <f ca="1">IF(AND(F234&gt;E234,$G$1="no"),"",_xll.EURO(E234,F234,O234,O234,C234,R234,0,0))</f>
        <v>5.0759926279314644</v>
      </c>
      <c r="J234" s="10">
        <f ca="1">_xll.EURO(E234,F234,O234,O234,C234,R234,0,1)</f>
        <v>-0.12495903792446256</v>
      </c>
      <c r="K234" s="14">
        <f ca="1">_xll.EURO($E234,$F234,$O234,$O234,$C234,$R234,1,2)</f>
        <v>3.8706664120182746E-3</v>
      </c>
      <c r="L234" s="10">
        <f ca="1">_xll.EURO($E234,$F234,$O234,$O234,$C234,$R234,1,3)/100</f>
        <v>0.29040955518567801</v>
      </c>
      <c r="M234" s="10">
        <f ca="1">_xll.EURO($E234,$F234,$O234,$O234,$C234,$R234,1,5)/365.25</f>
        <v>4.9271632388133335E-4</v>
      </c>
      <c r="N234" s="118">
        <f>VLOOKUP(D234,Lookups!$B$6:$C$304,2)</f>
        <v>43768</v>
      </c>
      <c r="O234" s="24">
        <f>VLOOKUP(D234,Lookups!$B$6:$E$304,4)</f>
        <v>4.4999999999999998E-2</v>
      </c>
      <c r="P234" s="19">
        <f>VLOOKUP(D234,Lookups!$B$6:$D$304,3)</f>
        <v>20</v>
      </c>
      <c r="Q234" s="143">
        <f t="shared" si="15"/>
        <v>0</v>
      </c>
      <c r="R234" s="28">
        <f t="shared" ca="1" si="16"/>
        <v>6579</v>
      </c>
    </row>
    <row r="235" spans="1:18" x14ac:dyDescent="0.2">
      <c r="A235" s="24"/>
      <c r="B235" s="25"/>
      <c r="C235" s="131">
        <v>0.2</v>
      </c>
      <c r="D235" s="93">
        <v>43800</v>
      </c>
      <c r="E235" s="128">
        <f t="shared" si="18"/>
        <v>45.636544183680911</v>
      </c>
      <c r="F235" s="127">
        <f t="shared" si="17"/>
        <v>40</v>
      </c>
      <c r="G235" s="64">
        <f ca="1">IF(AND(E235&gt;F235,$G$1="no"),"",_xll.EURO(E235,F235,O235,O235,C235,R235,1,0))</f>
        <v>7.5672690138265919</v>
      </c>
      <c r="H235" s="9">
        <f ca="1">_xll.EURO(E235,F235,O235,O235,C235,R235,1,1)</f>
        <v>0.31856482847567669</v>
      </c>
      <c r="I235" s="64">
        <f ca="1">IF(AND(F235&gt;E235,$G$1="no"),"",_xll.EURO(E235,F235,O235,O235,C235,R235,0,0))</f>
        <v>5.0704422504820004</v>
      </c>
      <c r="J235" s="10">
        <f ca="1">_xll.EURO(E235,F235,O235,O235,C235,R235,0,1)</f>
        <v>-0.12440637550662818</v>
      </c>
      <c r="K235" s="14">
        <f ca="1">_xll.EURO($E235,$F235,$O235,$O235,$C235,$R235,1,2)</f>
        <v>3.8462546708310122E-3</v>
      </c>
      <c r="L235" s="10">
        <f ca="1">_xll.EURO($E235,$F235,$O235,$O235,$C235,$R235,1,3)/100</f>
        <v>0.28989388860488879</v>
      </c>
      <c r="M235" s="10">
        <f ca="1">_xll.EURO($E235,$F235,$O235,$O235,$C235,$R235,1,5)/365.25</f>
        <v>4.9367737828634158E-4</v>
      </c>
      <c r="N235" s="118">
        <f>VLOOKUP(D235,Lookups!$B$6:$C$304,2)</f>
        <v>43798</v>
      </c>
      <c r="O235" s="24">
        <f>VLOOKUP(D235,Lookups!$B$6:$E$304,4)</f>
        <v>4.4999999999999998E-2</v>
      </c>
      <c r="P235" s="19">
        <f>VLOOKUP(D235,Lookups!$B$6:$D$304,3)</f>
        <v>21</v>
      </c>
      <c r="Q235" s="143">
        <f t="shared" si="15"/>
        <v>0</v>
      </c>
      <c r="R235" s="28">
        <f t="shared" ca="1" si="16"/>
        <v>6609</v>
      </c>
    </row>
    <row r="236" spans="1:18" x14ac:dyDescent="0.2">
      <c r="A236" s="24"/>
      <c r="B236" s="25"/>
      <c r="C236" s="131">
        <v>0.2</v>
      </c>
      <c r="D236" s="93">
        <v>43831</v>
      </c>
      <c r="E236" s="128">
        <f t="shared" si="18"/>
        <v>50.362426427388463</v>
      </c>
      <c r="F236" s="127">
        <f t="shared" si="17"/>
        <v>40</v>
      </c>
      <c r="G236" s="64">
        <f ca="1">IF(AND(E236&gt;F236,$G$1="no"),"",_xll.EURO(E236,F236,O236,O236,C236,R236,1,0))</f>
        <v>9.0924689239965417</v>
      </c>
      <c r="H236" s="9">
        <f ca="1">_xll.EURO(E236,F236,O236,O236,C236,R236,1,1)</f>
        <v>0.33402800102638269</v>
      </c>
      <c r="I236" s="64">
        <f ca="1">IF(AND(F236&gt;E236,$G$1="no"),"",_xll.EURO(E236,F236,O236,O236,C236,R236,0,0))</f>
        <v>4.5197105518456029</v>
      </c>
      <c r="J236" s="10">
        <f ca="1">_xll.EURO(E236,F236,O236,O236,C236,R236,0,1)</f>
        <v>-0.10725458893390738</v>
      </c>
      <c r="K236" s="14">
        <f ca="1">_xll.EURO($E236,$F236,$O236,$O236,$C236,$R236,1,2)</f>
        <v>3.2162872913403411E-3</v>
      </c>
      <c r="L236" s="10">
        <f ca="1">_xll.EURO($E236,$F236,$O236,$O236,$C236,$R236,1,3)/100</f>
        <v>0.2966032988734737</v>
      </c>
      <c r="M236" s="10">
        <f ca="1">_xll.EURO($E236,$F236,$O236,$O236,$C236,$R236,1,5)/365.25</f>
        <v>6.7353032885332054E-4</v>
      </c>
      <c r="N236" s="118">
        <f>VLOOKUP(D236,Lookups!$B$6:$C$304,2)</f>
        <v>43829</v>
      </c>
      <c r="O236" s="24">
        <f>VLOOKUP(D236,Lookups!$B$6:$E$304,4)</f>
        <v>4.4999999999999998E-2</v>
      </c>
      <c r="P236" s="19">
        <f>VLOOKUP(D236,Lookups!$B$6:$D$304,3)</f>
        <v>22</v>
      </c>
      <c r="Q236" s="143">
        <f t="shared" si="15"/>
        <v>0</v>
      </c>
      <c r="R236" s="28">
        <f t="shared" ca="1" si="16"/>
        <v>6640</v>
      </c>
    </row>
    <row r="237" spans="1:18" x14ac:dyDescent="0.2">
      <c r="A237" s="24"/>
      <c r="B237" s="25"/>
      <c r="C237" s="131">
        <v>0.2</v>
      </c>
      <c r="D237" s="93">
        <v>43862</v>
      </c>
      <c r="E237" s="128">
        <f t="shared" si="18"/>
        <v>88.686412609965018</v>
      </c>
      <c r="F237" s="127">
        <f t="shared" si="17"/>
        <v>40</v>
      </c>
      <c r="G237" s="64">
        <f ca="1">IF(AND(E237&gt;F237,$G$1="no"),"",_xll.EURO(E237,F237,O237,O237,C237,R237,1,0))</f>
        <v>23.406814552321684</v>
      </c>
      <c r="H237" s="9">
        <f ca="1">_xll.EURO(E237,F237,O237,O237,C237,R237,1,1)</f>
        <v>0.4013171824804237</v>
      </c>
      <c r="I237" s="64">
        <f ca="1">IF(AND(F237&gt;E237,$G$1="no"),"",_xll.EURO(E237,F237,O237,O237,C237,R237,0,0))</f>
        <v>2.004247463214603</v>
      </c>
      <c r="J237" s="10">
        <f ca="1">_xll.EURO(E237,F237,O237,O237,C237,R237,0,1)</f>
        <v>-3.8283230484208265E-2</v>
      </c>
      <c r="K237" s="14">
        <f ca="1">_xll.EURO($E237,$F237,$O237,$O237,$C237,$R237,1,2)</f>
        <v>9.1893397675145969E-4</v>
      </c>
      <c r="L237" s="10">
        <f ca="1">_xll.EURO($E237,$F237,$O237,$O237,$C237,$R237,1,3)/100</f>
        <v>0.26401536172775453</v>
      </c>
      <c r="M237" s="10">
        <f ca="1">_xll.EURO($E237,$F237,$O237,$O237,$C237,$R237,1,5)/365.25</f>
        <v>2.4880306592598121E-3</v>
      </c>
      <c r="N237" s="118">
        <f>VLOOKUP(D237,Lookups!$B$6:$C$304,2)</f>
        <v>43860</v>
      </c>
      <c r="O237" s="24">
        <f>VLOOKUP(D237,Lookups!$B$6:$E$304,4)</f>
        <v>4.4999999999999998E-2</v>
      </c>
      <c r="P237" s="19">
        <f>VLOOKUP(D237,Lookups!$B$6:$D$304,3)</f>
        <v>20</v>
      </c>
      <c r="Q237" s="143">
        <f t="shared" si="15"/>
        <v>0</v>
      </c>
      <c r="R237" s="28">
        <f t="shared" ca="1" si="16"/>
        <v>6671</v>
      </c>
    </row>
    <row r="238" spans="1:18" x14ac:dyDescent="0.2">
      <c r="A238" s="24"/>
      <c r="B238" s="25"/>
      <c r="C238" s="131">
        <v>0.2</v>
      </c>
      <c r="D238" s="93">
        <v>43891</v>
      </c>
      <c r="E238" s="128">
        <f t="shared" si="18"/>
        <v>48.383972394861708</v>
      </c>
      <c r="F238" s="127">
        <f t="shared" si="17"/>
        <v>40</v>
      </c>
      <c r="G238" s="64">
        <f ca="1">IF(AND(E238&gt;F238,$G$1="no"),"",_xll.EURO(E238,F238,O238,O238,C238,R238,1,0))</f>
        <v>8.4022239513628065</v>
      </c>
      <c r="H238" s="9">
        <f ca="1">_xll.EURO(E238,F238,O238,O238,C238,R238,1,1)</f>
        <v>0.32515012074584337</v>
      </c>
      <c r="I238" s="64">
        <f ca="1">IF(AND(F238&gt;E238,$G$1="no"),"",_xll.EURO(E238,F238,O238,O238,C238,R238,0,0))</f>
        <v>4.7297709826044354</v>
      </c>
      <c r="J238" s="10">
        <f ca="1">_xll.EURO(E238,F238,O238,O238,C238,R238,0,1)</f>
        <v>-0.11288244851799513</v>
      </c>
      <c r="K238" s="14">
        <f ca="1">_xll.EURO($E238,$F238,$O238,$O238,$C238,$R238,1,2)</f>
        <v>3.412503842098129E-3</v>
      </c>
      <c r="L238" s="10">
        <f ca="1">_xll.EURO($E238,$F238,$O238,$O238,$C238,$R238,1,3)/100</f>
        <v>0.29308309302516833</v>
      </c>
      <c r="M238" s="10">
        <f ca="1">_xll.EURO($E238,$F238,$O238,$O238,$C238,$R238,1,5)/365.25</f>
        <v>5.9774414337407746E-4</v>
      </c>
      <c r="N238" s="118">
        <f>VLOOKUP(D238,Lookups!$B$6:$C$304,2)</f>
        <v>43889</v>
      </c>
      <c r="O238" s="24">
        <f>VLOOKUP(D238,Lookups!$B$6:$E$304,4)</f>
        <v>4.4999999999999998E-2</v>
      </c>
      <c r="P238" s="19">
        <f>VLOOKUP(D238,Lookups!$B$6:$D$304,3)</f>
        <v>22</v>
      </c>
      <c r="Q238" s="143">
        <f t="shared" si="15"/>
        <v>0</v>
      </c>
      <c r="R238" s="28">
        <f t="shared" ca="1" si="16"/>
        <v>6700</v>
      </c>
    </row>
    <row r="239" spans="1:18" x14ac:dyDescent="0.2">
      <c r="A239" s="24"/>
      <c r="B239" s="25"/>
      <c r="C239" s="131">
        <v>0.2</v>
      </c>
      <c r="D239" s="93">
        <v>43922</v>
      </c>
      <c r="E239" s="128">
        <f t="shared" si="18"/>
        <v>47.508803271244076</v>
      </c>
      <c r="F239" s="127">
        <f t="shared" si="17"/>
        <v>40</v>
      </c>
      <c r="G239" s="64">
        <f ca="1">IF(AND(E239&gt;F239,$G$1="no"),"",_xll.EURO(E239,F239,O239,O239,C239,R239,1,0))</f>
        <v>8.1014622399941878</v>
      </c>
      <c r="H239" s="9">
        <f ca="1">_xll.EURO(E239,F239,O239,O239,C239,R239,1,1)</f>
        <v>0.32096280658074589</v>
      </c>
      <c r="I239" s="64">
        <f ca="1">IF(AND(F239&gt;E239,$G$1="no"),"",_xll.EURO(E239,F239,O239,O239,C239,R239,0,0))</f>
        <v>4.8248999595368085</v>
      </c>
      <c r="J239" s="10">
        <f ca="1">_xll.EURO(E239,F239,O239,O239,C239,R239,0,1)</f>
        <v>-0.11539997482350155</v>
      </c>
      <c r="K239" s="14">
        <f ca="1">_xll.EURO($E239,$F239,$O239,$O239,$C239,$R239,1,2)</f>
        <v>3.500390785291658E-3</v>
      </c>
      <c r="L239" s="10">
        <f ca="1">_xll.EURO($E239,$F239,$O239,$O239,$C239,$R239,1,3)/100</f>
        <v>0.29119510835520446</v>
      </c>
      <c r="M239" s="10">
        <f ca="1">_xll.EURO($E239,$F239,$O239,$O239,$C239,$R239,1,5)/365.25</f>
        <v>5.6550886488126941E-4</v>
      </c>
      <c r="N239" s="118">
        <f>VLOOKUP(D239,Lookups!$B$6:$C$304,2)</f>
        <v>43920</v>
      </c>
      <c r="O239" s="24">
        <f>VLOOKUP(D239,Lookups!$B$6:$E$304,4)</f>
        <v>4.4999999999999998E-2</v>
      </c>
      <c r="P239" s="19">
        <f>VLOOKUP(D239,Lookups!$B$6:$D$304,3)</f>
        <v>22</v>
      </c>
      <c r="Q239" s="143">
        <f t="shared" si="15"/>
        <v>0</v>
      </c>
      <c r="R239" s="28">
        <f t="shared" ca="1" si="16"/>
        <v>6731</v>
      </c>
    </row>
    <row r="240" spans="1:18" x14ac:dyDescent="0.2">
      <c r="A240" s="24"/>
      <c r="B240" s="25"/>
      <c r="C240" s="131">
        <v>0.2</v>
      </c>
      <c r="D240" s="93">
        <v>43952</v>
      </c>
      <c r="E240" s="128">
        <f t="shared" si="18"/>
        <v>50.634413007272435</v>
      </c>
      <c r="F240" s="127">
        <f t="shared" si="17"/>
        <v>40</v>
      </c>
      <c r="G240" s="64">
        <f ca="1">IF(AND(E240&gt;F240,$G$1="no"),"",_xll.EURO(E240,F240,O240,O240,C240,R240,1,0))</f>
        <v>9.100586178326818</v>
      </c>
      <c r="H240" s="9">
        <f ca="1">_xll.EURO(E240,F240,O240,O240,C240,R240,1,1)</f>
        <v>0.33013019287374334</v>
      </c>
      <c r="I240" s="64">
        <f ca="1">IF(AND(F240&gt;E240,$G$1="no"),"",_xll.EURO(E240,F240,O240,O240,C240,R240,0,0))</f>
        <v>4.4772440869464543</v>
      </c>
      <c r="J240" s="10">
        <f ca="1">_xll.EURO(E240,F240,O240,O240,C240,R240,0,1)</f>
        <v>-0.10462272562007968</v>
      </c>
      <c r="K240" s="14">
        <f ca="1">_xll.EURO($E240,$F240,$O240,$O240,$C240,$R240,1,2)</f>
        <v>3.1065503140155861E-3</v>
      </c>
      <c r="L240" s="10">
        <f ca="1">_xll.EURO($E240,$F240,$O240,$O240,$C240,$R240,1,3)/100</f>
        <v>0.29486325690936088</v>
      </c>
      <c r="M240" s="10">
        <f ca="1">_xll.EURO($E240,$F240,$O240,$O240,$C240,$R240,1,5)/365.25</f>
        <v>6.8509838190572686E-4</v>
      </c>
      <c r="N240" s="118">
        <f>VLOOKUP(D240,Lookups!$B$6:$C$304,2)</f>
        <v>43950</v>
      </c>
      <c r="O240" s="24">
        <f>VLOOKUP(D240,Lookups!$B$6:$E$304,4)</f>
        <v>4.4999999999999998E-2</v>
      </c>
      <c r="P240" s="19">
        <f>VLOOKUP(D240,Lookups!$B$6:$D$304,3)</f>
        <v>20</v>
      </c>
      <c r="Q240" s="143">
        <f t="shared" si="15"/>
        <v>0</v>
      </c>
      <c r="R240" s="28">
        <f t="shared" ca="1" si="16"/>
        <v>6761</v>
      </c>
    </row>
    <row r="241" spans="1:18" x14ac:dyDescent="0.2">
      <c r="A241" s="24"/>
      <c r="B241" s="25"/>
      <c r="C241" s="131">
        <v>0.2</v>
      </c>
      <c r="D241" s="93">
        <v>43983</v>
      </c>
      <c r="E241" s="128">
        <f t="shared" si="18"/>
        <v>58.448344346834837</v>
      </c>
      <c r="F241" s="127">
        <f t="shared" ref="F241:F246" si="19">IF($G$8="atm",E241,$G$8)</f>
        <v>40</v>
      </c>
      <c r="G241" s="64">
        <f ca="1">IF(AND(E241&gt;F241,$G$1="no"),"",_xll.EURO(E241,F241,O241,O241,C241,R241,1,0))</f>
        <v>11.735594789020167</v>
      </c>
      <c r="H241" s="9">
        <f ca="1">_xll.EURO(E241,F241,O241,O241,C241,R241,1,1)</f>
        <v>0.34999178094900152</v>
      </c>
      <c r="I241" s="64">
        <f ca="1">IF(AND(F241&gt;E241,$G$1="no"),"",_xll.EURO(E241,F241,O241,O241,C241,R241,0,0))</f>
        <v>3.7456974214791092</v>
      </c>
      <c r="J241" s="10">
        <f ca="1">_xll.EURO(E241,F241,O241,O241,C241,R241,0,1)</f>
        <v>-8.3103851771658924E-2</v>
      </c>
      <c r="K241" s="14">
        <f ca="1">_xll.EURO($E241,$F241,$O241,$O241,$C241,$R241,1,2)</f>
        <v>2.345632245029758E-3</v>
      </c>
      <c r="L241" s="10">
        <f ca="1">_xll.EURO($E241,$F241,$O241,$O241,$C241,$R241,1,3)/100</f>
        <v>0.29801752147370447</v>
      </c>
      <c r="M241" s="10">
        <f ca="1">_xll.EURO($E241,$F241,$O241,$O241,$C241,$R241,1,5)/365.25</f>
        <v>1.0070865648330552E-3</v>
      </c>
      <c r="N241" s="118">
        <f>VLOOKUP(D241,Lookups!$B$6:$C$304,2)</f>
        <v>43981</v>
      </c>
      <c r="O241" s="24">
        <f>VLOOKUP(D241,Lookups!$B$6:$E$304,4)</f>
        <v>4.4999999999999998E-2</v>
      </c>
      <c r="P241" s="19">
        <f>VLOOKUP(D241,Lookups!$B$6:$D$304,3)</f>
        <v>22</v>
      </c>
      <c r="Q241" s="143">
        <f t="shared" si="15"/>
        <v>0</v>
      </c>
      <c r="R241" s="28">
        <f t="shared" ca="1" si="16"/>
        <v>6792</v>
      </c>
    </row>
    <row r="242" spans="1:18" x14ac:dyDescent="0.2">
      <c r="A242" s="24"/>
      <c r="B242" s="25"/>
      <c r="C242" s="131">
        <v>0.3</v>
      </c>
      <c r="D242" s="93">
        <v>44013</v>
      </c>
      <c r="E242" s="128">
        <v>80</v>
      </c>
      <c r="F242" s="127">
        <f t="shared" si="19"/>
        <v>40</v>
      </c>
      <c r="G242" s="64">
        <f ca="1">IF(AND(E242&gt;F242,$G$1="no"),"",_xll.EURO(E242,F242,O242,O242,C242,R242,1,0))</f>
        <v>22.582609850127454</v>
      </c>
      <c r="H242" s="9">
        <f ca="1">_xll.EURO(E242,F242,O242,O242,C242,R242,1,1)</f>
        <v>0.38039639215929316</v>
      </c>
      <c r="I242" s="64">
        <f ca="1">IF(AND(F242&gt;E242,$G$1="no"),"",_xll.EURO(E242,F242,O242,O242,C242,R242,0,0))</f>
        <v>5.3226969211369237</v>
      </c>
      <c r="J242" s="10">
        <f ca="1">_xll.EURO(E242,F242,O242,O242,C242,R242,0,1)</f>
        <v>-5.1101431065470201E-2</v>
      </c>
      <c r="K242" s="14">
        <f ca="1">_xll.EURO($E242,$F242,$O242,$O242,$C242,$R242,1,2)</f>
        <v>8.2448380926542495E-4</v>
      </c>
      <c r="L242" s="10">
        <f ca="1">_xll.EURO($E242,$F242,$O242,$O242,$C242,$R242,1,3)/100</f>
        <v>0.29566835892875454</v>
      </c>
      <c r="M242" s="10">
        <f ca="1">_xll.EURO($E242,$F242,$O242,$O242,$C242,$R242,1,5)/365.25</f>
        <v>2.1321453968166817E-3</v>
      </c>
      <c r="N242" s="118">
        <f>VLOOKUP(D242,Lookups!$B$6:$C$304,2)</f>
        <v>44011</v>
      </c>
      <c r="O242" s="24">
        <f>VLOOKUP(D242,Lookups!$B$6:$E$304,4)</f>
        <v>4.4999999999999998E-2</v>
      </c>
      <c r="P242" s="19">
        <f>VLOOKUP(D242,Lookups!$B$6:$D$304,3)</f>
        <v>23</v>
      </c>
      <c r="Q242" s="143">
        <f t="shared" si="15"/>
        <v>0</v>
      </c>
      <c r="R242" s="28">
        <f t="shared" ca="1" si="16"/>
        <v>6822</v>
      </c>
    </row>
    <row r="243" spans="1:18" x14ac:dyDescent="0.2">
      <c r="A243" s="24"/>
      <c r="B243" s="25"/>
      <c r="C243" s="131">
        <v>0.2</v>
      </c>
      <c r="D243" s="93">
        <v>44044</v>
      </c>
      <c r="E243" s="128">
        <f t="shared" si="18"/>
        <v>69.075321682653794</v>
      </c>
      <c r="F243" s="127">
        <f t="shared" si="19"/>
        <v>40</v>
      </c>
      <c r="G243" s="64">
        <f ca="1">IF(AND(E243&gt;F243,$G$1="no"),"",_xll.EURO(E243,F243,O243,O243,C243,R243,1,0))</f>
        <v>15.482216396218243</v>
      </c>
      <c r="H243" s="9">
        <f ca="1">_xll.EURO(E243,F243,O243,O243,C243,R243,1,1)</f>
        <v>0.36807703130894465</v>
      </c>
      <c r="I243" s="64">
        <f ca="1">IF(AND(F243&gt;E243,$G$1="no"),"",_xll.EURO(E243,F243,O243,O243,C243,R243,0,0))</f>
        <v>2.9841037170081455</v>
      </c>
      <c r="J243" s="10">
        <f ca="1">_xll.EURO(E243,F243,O243,O243,C243,R243,0,1)</f>
        <v>-6.1775914623083239E-2</v>
      </c>
      <c r="K243" s="14">
        <f ca="1">_xll.EURO($E243,$F243,$O243,$O243,$C243,$R243,1,2)</f>
        <v>1.6274274184522942E-3</v>
      </c>
      <c r="L243" s="10">
        <f ca="1">_xll.EURO($E243,$F243,$O243,$O243,$C243,$R243,1,3)/100</f>
        <v>0.29138551822540198</v>
      </c>
      <c r="M243" s="10">
        <f ca="1">_xll.EURO($E243,$F243,$O243,$O243,$C243,$R243,1,5)/365.25</f>
        <v>1.482265823429991E-3</v>
      </c>
      <c r="N243" s="118">
        <f>VLOOKUP(D243,Lookups!$B$6:$C$304,2)</f>
        <v>44042</v>
      </c>
      <c r="O243" s="24">
        <f>VLOOKUP(D243,Lookups!$B$6:$E$304,4)</f>
        <v>4.4999999999999998E-2</v>
      </c>
      <c r="P243" s="19">
        <f>VLOOKUP(D243,Lookups!$B$6:$D$304,3)</f>
        <v>21</v>
      </c>
      <c r="Q243" s="143">
        <f t="shared" si="15"/>
        <v>0</v>
      </c>
      <c r="R243" s="28">
        <f t="shared" ca="1" si="16"/>
        <v>6853</v>
      </c>
    </row>
    <row r="244" spans="1:18" x14ac:dyDescent="0.2">
      <c r="A244" s="24"/>
      <c r="B244" s="25"/>
      <c r="C244" s="131">
        <v>0.2</v>
      </c>
      <c r="D244" s="93">
        <v>44075</v>
      </c>
      <c r="E244" s="128">
        <f t="shared" si="18"/>
        <v>50.634403468758734</v>
      </c>
      <c r="F244" s="127">
        <f t="shared" si="19"/>
        <v>40</v>
      </c>
      <c r="G244" s="64">
        <f ca="1">IF(AND(E244&gt;F244,$G$1="no"),"",_xll.EURO(E244,F244,O244,O244,C244,R244,1,0))</f>
        <v>9.0162841505668005</v>
      </c>
      <c r="H244" s="9">
        <f ca="1">_xll.EURO(E244,F244,O244,O244,C244,R244,1,1)</f>
        <v>0.32535659851056764</v>
      </c>
      <c r="I244" s="64">
        <f ca="1">IF(AND(F244&gt;E244,$G$1="no"),"",_xll.EURO(E244,F244,O244,O244,C244,R244,0,0))</f>
        <v>4.4624800991660631</v>
      </c>
      <c r="J244" s="10">
        <f ca="1">_xll.EURO(E244,F244,O244,O244,C244,R244,0,1)</f>
        <v>-0.10285774042990006</v>
      </c>
      <c r="K244" s="14">
        <f ca="1">_xll.EURO($E244,$F244,$O244,$O244,$C244,$R244,1,2)</f>
        <v>3.0292998248593289E-3</v>
      </c>
      <c r="L244" s="10">
        <f ca="1">_xll.EURO($E244,$F244,$O244,$O244,$C244,$R244,1,3)/100</f>
        <v>0.29276171876284057</v>
      </c>
      <c r="M244" s="10">
        <f ca="1">_xll.EURO($E244,$F244,$O244,$O244,$C244,$R244,1,5)/365.25</f>
        <v>6.8555733056418599E-4</v>
      </c>
      <c r="N244" s="118">
        <f>VLOOKUP(D244,Lookups!$B$6:$C$304,2)</f>
        <v>44073</v>
      </c>
      <c r="O244" s="24">
        <f>VLOOKUP(D244,Lookups!$B$6:$E$304,4)</f>
        <v>4.4999999999999998E-2</v>
      </c>
      <c r="P244" s="19">
        <f>VLOOKUP(D244,Lookups!$B$6:$D$304,3)</f>
        <v>21</v>
      </c>
      <c r="Q244" s="143">
        <f t="shared" si="15"/>
        <v>0</v>
      </c>
      <c r="R244" s="28">
        <f t="shared" ca="1" si="16"/>
        <v>6884</v>
      </c>
    </row>
    <row r="245" spans="1:18" x14ac:dyDescent="0.2">
      <c r="A245" s="24"/>
      <c r="B245" s="25"/>
      <c r="C245" s="131">
        <v>0.2</v>
      </c>
      <c r="D245" s="93">
        <v>44105</v>
      </c>
      <c r="E245" s="128">
        <f t="shared" si="18"/>
        <v>46.383612534431144</v>
      </c>
      <c r="F245" s="127">
        <f t="shared" si="19"/>
        <v>40</v>
      </c>
      <c r="G245" s="64">
        <f ca="1">IF(AND(E245&gt;F245,$G$1="no"),"",_xll.EURO(E245,F245,O245,O245,C245,R245,1,0))</f>
        <v>7.6462369526363991</v>
      </c>
      <c r="H245" s="9">
        <f ca="1">_xll.EURO(E245,F245,O245,O245,C245,R245,1,1)</f>
        <v>0.31037257582721867</v>
      </c>
      <c r="I245" s="64">
        <f ca="1">IF(AND(F245&gt;E245,$G$1="no"),"",_xll.EURO(E245,F245,O245,O245,C245,R245,0,0))</f>
        <v>4.9227673689628597</v>
      </c>
      <c r="J245" s="10">
        <f ca="1">_xll.EURO(E245,F245,O245,O245,C245,R245,0,1)</f>
        <v>-0.11626196205928727</v>
      </c>
      <c r="K245" s="14">
        <f ca="1">_xll.EURO($E245,$F245,$O245,$O245,$C245,$R245,1,2)</f>
        <v>3.511214561128506E-3</v>
      </c>
      <c r="L245" s="10">
        <f ca="1">_xll.EURO($E245,$F245,$O245,$O245,$C245,$R245,1,3)/100</f>
        <v>0.28599316595995605</v>
      </c>
      <c r="M245" s="10">
        <f ca="1">_xll.EURO($E245,$F245,$O245,$O245,$C245,$R245,1,5)/365.25</f>
        <v>5.2839794126808073E-4</v>
      </c>
      <c r="N245" s="118">
        <f>VLOOKUP(D245,Lookups!$B$6:$C$304,2)</f>
        <v>44103</v>
      </c>
      <c r="O245" s="24">
        <f>VLOOKUP(D245,Lookups!$B$6:$E$304,4)</f>
        <v>4.4999999999999998E-2</v>
      </c>
      <c r="P245" s="19">
        <f>VLOOKUP(D245,Lookups!$B$6:$D$304,3)</f>
        <v>22</v>
      </c>
      <c r="Q245" s="143">
        <f t="shared" si="15"/>
        <v>0</v>
      </c>
      <c r="R245" s="28">
        <f t="shared" ca="1" si="16"/>
        <v>6914</v>
      </c>
    </row>
    <row r="246" spans="1:18" x14ac:dyDescent="0.2">
      <c r="A246" s="24"/>
      <c r="B246" s="25"/>
      <c r="C246" s="131">
        <v>0.2</v>
      </c>
      <c r="D246" s="93">
        <v>44136</v>
      </c>
      <c r="E246" s="128">
        <f t="shared" si="18"/>
        <v>46.321092346436117</v>
      </c>
      <c r="F246" s="127">
        <f t="shared" si="19"/>
        <v>40</v>
      </c>
      <c r="G246" s="64">
        <f ca="1">IF(AND(E246&gt;F246,$G$1="no"),"",_xll.EURO(E246,F246,O246,O246,C246,R246,1,0))</f>
        <v>7.6105178297288809</v>
      </c>
      <c r="H246" s="9">
        <f ca="1">_xll.EURO(E246,F246,O246,O246,C246,R246,1,1)</f>
        <v>0.30905491969424193</v>
      </c>
      <c r="I246" s="64">
        <f ca="1">IF(AND(F246&gt;E246,$G$1="no"),"",_xll.EURO(E246,F246,O246,O246,C246,R246,0,0))</f>
        <v>4.9240017525512521</v>
      </c>
      <c r="J246" s="10">
        <f ca="1">_xll.EURO(E246,F246,O246,O246,C246,R246,0,1)</f>
        <v>-0.11595327982878934</v>
      </c>
      <c r="K246" s="14">
        <f ca="1">_xll.EURO($E246,$F246,$O246,$O246,$C246,$R246,1,2)</f>
        <v>3.496738692051882E-3</v>
      </c>
      <c r="L246" s="10">
        <f ca="1">_xll.EURO($E246,$F246,$O246,$O246,$C246,$R246,1,3)/100</f>
        <v>0.28532037426683687</v>
      </c>
      <c r="M246" s="10">
        <f ca="1">_xll.EURO($E246,$F246,$O246,$O246,$C246,$R246,1,5)/365.25</f>
        <v>5.2681232771084336E-4</v>
      </c>
      <c r="N246" s="118">
        <f>VLOOKUP(D246,Lookups!$B$6:$C$304,2)</f>
        <v>44134</v>
      </c>
      <c r="O246" s="24">
        <f>VLOOKUP(D246,Lookups!$B$6:$E$304,4)</f>
        <v>4.4999999999999998E-2</v>
      </c>
      <c r="P246" s="19">
        <f>VLOOKUP(D246,Lookups!$B$6:$D$304,3)</f>
        <v>20</v>
      </c>
      <c r="Q246" s="143">
        <f t="shared" si="15"/>
        <v>0</v>
      </c>
      <c r="R246" s="28">
        <f t="shared" ca="1" si="16"/>
        <v>6945</v>
      </c>
    </row>
    <row r="247" spans="1:18" x14ac:dyDescent="0.2">
      <c r="A247" s="24"/>
      <c r="B247" s="25"/>
      <c r="C247" s="131">
        <v>0.2</v>
      </c>
      <c r="D247" s="93">
        <v>44166</v>
      </c>
      <c r="E247" s="128">
        <f t="shared" si="18"/>
        <v>46.321092346436117</v>
      </c>
      <c r="F247" s="127">
        <v>50</v>
      </c>
      <c r="G247" s="64">
        <f ca="1">IF(AND(E247&gt;F247,$G$1="no"),"",_xll.EURO(E247,F247,O247,O247,C247,R247,1,0))</f>
        <v>6.1363145814668076</v>
      </c>
      <c r="H247" s="9">
        <f ca="1">_xll.EURO(E247,F247,O247,O247,C247,R247,1,1)</f>
        <v>0.2695883682539893</v>
      </c>
      <c r="I247" s="64">
        <f ca="1">IF(AND(F247&gt;E247,$G$1="no"),"",_xll.EURO(E247,F247,O247,O247,C247,R247,0,0))</f>
        <v>7.6941120726812198</v>
      </c>
      <c r="J247" s="10">
        <f ca="1">_xll.EURO(E247,F247,O247,O247,C247,R247,0,1)</f>
        <v>-0.15385185854956177</v>
      </c>
      <c r="K247" s="14">
        <f ca="1">_xll.EURO($E247,$F247,$O247,$O247,$C247,$R247,1,2)</f>
        <v>3.9254011087754889E-3</v>
      </c>
      <c r="L247" s="10">
        <f ca="1">_xll.EURO($E247,$F247,$O247,$O247,$C247,$R247,1,3)/100</f>
        <v>0.32168114697458028</v>
      </c>
      <c r="M247" s="10">
        <f ca="1">_xll.EURO($E247,$F247,$O247,$O247,$C247,$R247,1,5)/365.25</f>
        <v>2.9482250824745278E-4</v>
      </c>
      <c r="N247" s="118">
        <f>VLOOKUP(D247,Lookups!$B$6:$C$304,2)</f>
        <v>44164</v>
      </c>
      <c r="O247" s="24">
        <f>VLOOKUP(D247,Lookups!$B$6:$E$304,4)</f>
        <v>4.4999999999999998E-2</v>
      </c>
      <c r="P247" s="19">
        <f>VLOOKUP(D247,Lookups!$B$6:$D$304,3)</f>
        <v>22</v>
      </c>
      <c r="Q247" s="143">
        <f t="shared" si="15"/>
        <v>0</v>
      </c>
      <c r="R247" s="28">
        <f t="shared" ca="1" si="16"/>
        <v>6975</v>
      </c>
    </row>
    <row r="248" spans="1:18" x14ac:dyDescent="0.2">
      <c r="A248" s="24"/>
      <c r="B248" s="25"/>
      <c r="C248" s="131">
        <v>0.2</v>
      </c>
      <c r="D248" s="93">
        <v>44197</v>
      </c>
      <c r="E248" s="128">
        <f t="shared" si="18"/>
        <v>51.117862823799285</v>
      </c>
      <c r="F248" s="127">
        <v>70</v>
      </c>
      <c r="G248" s="64">
        <f ca="1">IF(AND(E248&gt;F248,$G$1="no"),"",_xll.EURO(E248,F248,O248,O248,C248,R248,1,0))</f>
        <v>5.1783924233412835</v>
      </c>
      <c r="H248" s="9">
        <f ca="1">_xll.EURO(E248,F248,O248,O248,C248,R248,1,1)</f>
        <v>0.22420669767213064</v>
      </c>
      <c r="I248" s="64">
        <f ca="1">IF(AND(F248&gt;E248,$G$1="no"),"",_xll.EURO(E248,F248,O248,O248,C248,R248,0,0))</f>
        <v>13.143370051135696</v>
      </c>
      <c r="J248" s="10">
        <f ca="1">_xll.EURO(E248,F248,O248,O248,C248,R248,0,1)</f>
        <v>-0.19761936753798609</v>
      </c>
      <c r="K248" s="14">
        <f ca="1">_xll.EURO($E248,$F248,$O248,$O248,$C248,$R248,1,2)</f>
        <v>3.7466486198563789E-3</v>
      </c>
      <c r="L248" s="10">
        <f ca="1">_xll.EURO($E248,$F248,$O248,$O248,$C248,$R248,1,3)/100</f>
        <v>0.37557635698339054</v>
      </c>
      <c r="M248" s="10">
        <f ca="1">_xll.EURO($E248,$F248,$O248,$O248,$C248,$R248,1,5)/365.25</f>
        <v>1.0191680248453214E-4</v>
      </c>
      <c r="N248" s="118">
        <f>VLOOKUP(D248,Lookups!$B$6:$C$304,2)</f>
        <v>44195</v>
      </c>
      <c r="O248" s="24">
        <f>VLOOKUP(D248,Lookups!$B$6:$E$304,4)</f>
        <v>4.4999999999999998E-2</v>
      </c>
      <c r="P248" s="19">
        <f>VLOOKUP(D248,Lookups!$B$6:$D$304,3)</f>
        <v>22</v>
      </c>
      <c r="Q248" s="143">
        <f t="shared" si="15"/>
        <v>0</v>
      </c>
      <c r="R248" s="28">
        <f t="shared" ca="1" si="16"/>
        <v>7006</v>
      </c>
    </row>
    <row r="249" spans="1:18" x14ac:dyDescent="0.2">
      <c r="A249" s="24"/>
      <c r="B249" s="25"/>
      <c r="C249" s="131">
        <v>0.2</v>
      </c>
      <c r="D249" s="93">
        <v>44228</v>
      </c>
      <c r="E249" s="128">
        <f t="shared" si="18"/>
        <v>90.016708799114483</v>
      </c>
      <c r="F249" s="127">
        <v>70</v>
      </c>
      <c r="G249" s="64">
        <f ca="1">IF(AND(E249&gt;F249,$G$1="no"),"",_xll.EURO(E249,F249,O249,O249,C249,R249,1,0))</f>
        <v>16.045963334636895</v>
      </c>
      <c r="H249" s="9">
        <f ca="1">_xll.EURO(E249,F249,O249,O249,C249,R249,1,1)</f>
        <v>0.32184665650583621</v>
      </c>
      <c r="I249" s="64">
        <f ca="1">IF(AND(F249&gt;E249,$G$1="no"),"",_xll.EURO(E249,F249,O249,O249,C249,R249,0,0))</f>
        <v>7.6345808589596267</v>
      </c>
      <c r="J249" s="10">
        <f ca="1">_xll.EURO(E249,F249,O249,O249,C249,R249,0,1)</f>
        <v>-9.8371400323235561E-2</v>
      </c>
      <c r="K249" s="14">
        <f ca="1">_xll.EURO($E249,$F249,$O249,$O249,$C249,$R249,1,2)</f>
        <v>1.6306532139509409E-3</v>
      </c>
      <c r="L249" s="10">
        <f ca="1">_xll.EURO($E249,$F249,$O249,$O249,$C249,$R249,1,3)/100</f>
        <v>0.50913762599157975</v>
      </c>
      <c r="M249" s="10">
        <f ca="1">_xll.EURO($E249,$F249,$O249,$O249,$C249,$R249,1,5)/365.25</f>
        <v>1.2534002293455035E-3</v>
      </c>
      <c r="N249" s="118">
        <f>VLOOKUP(D249,Lookups!$B$6:$C$304,2)</f>
        <v>44226</v>
      </c>
      <c r="O249" s="24">
        <f>VLOOKUP(D249,Lookups!$B$6:$E$304,4)</f>
        <v>4.4999999999999998E-2</v>
      </c>
      <c r="P249" s="19">
        <f>VLOOKUP(D249,Lookups!$B$6:$D$304,3)</f>
        <v>20</v>
      </c>
      <c r="Q249" s="143">
        <f t="shared" si="15"/>
        <v>0</v>
      </c>
      <c r="R249" s="28">
        <f t="shared" ca="1" si="16"/>
        <v>7037</v>
      </c>
    </row>
    <row r="250" spans="1:18" x14ac:dyDescent="0.2">
      <c r="A250" s="24"/>
      <c r="B250" s="25"/>
      <c r="C250" s="131">
        <v>0.2</v>
      </c>
      <c r="D250" s="93">
        <v>44256</v>
      </c>
      <c r="E250" s="128">
        <f t="shared" si="18"/>
        <v>49.10973198078463</v>
      </c>
      <c r="F250" s="127">
        <f>IF($G$8="atm",E250,$G$8)</f>
        <v>40</v>
      </c>
      <c r="G250" s="64">
        <f ca="1">IF(AND(E250&gt;F250,$G$1="no"),"",_xll.EURO(E250,F250,O250,O250,C250,R250,1,0))</f>
        <v>8.4100834190529881</v>
      </c>
      <c r="H250" s="9">
        <f ca="1">_xll.EURO(E250,F250,O250,O250,C250,R250,1,1)</f>
        <v>0.31388858010628506</v>
      </c>
      <c r="I250" s="64">
        <f ca="1">IF(AND(F250&gt;E250,$G$1="no"),"",_xll.EURO(E250,F250,O250,O250,C250,R250,0,0))</f>
        <v>4.5951924720439861</v>
      </c>
      <c r="J250" s="10">
        <f ca="1">_xll.EURO(E250,F250,O250,O250,C250,R250,0,1)</f>
        <v>-0.10488235136083635</v>
      </c>
      <c r="K250" s="14">
        <f ca="1">_xll.EURO($E250,$F250,$O250,$O250,$C250,$R250,1,2)</f>
        <v>3.0835904302118143E-3</v>
      </c>
      <c r="L250" s="10">
        <f ca="1">_xll.EURO($E250,$F250,$O250,$O250,$C250,$R250,1,3)/100</f>
        <v>0.28770257857329601</v>
      </c>
      <c r="M250" s="10">
        <f ca="1">_xll.EURO($E250,$F250,$O250,$O250,$C250,$R250,1,5)/365.25</f>
        <v>6.2892757445446039E-4</v>
      </c>
      <c r="N250" s="118">
        <f>VLOOKUP(D250,Lookups!$B$6:$C$304,2)</f>
        <v>44254</v>
      </c>
      <c r="O250" s="24">
        <f>VLOOKUP(D250,Lookups!$B$6:$E$304,4)</f>
        <v>4.4999999999999998E-2</v>
      </c>
      <c r="P250" s="19">
        <f>VLOOKUP(D250,Lookups!$B$6:$D$304,3)</f>
        <v>21</v>
      </c>
      <c r="Q250" s="143">
        <f t="shared" si="15"/>
        <v>0</v>
      </c>
      <c r="R250" s="28">
        <f t="shared" ca="1" si="16"/>
        <v>7065</v>
      </c>
    </row>
    <row r="251" spans="1:18" x14ac:dyDescent="0.2">
      <c r="A251" s="24"/>
      <c r="B251" s="25"/>
      <c r="C251" s="131">
        <v>0.2</v>
      </c>
      <c r="D251" s="93">
        <v>44287</v>
      </c>
      <c r="E251" s="128">
        <f t="shared" si="18"/>
        <v>48.221435320312736</v>
      </c>
      <c r="F251" s="127">
        <f>IF($G$8="atm",E251,$G$8)</f>
        <v>40</v>
      </c>
      <c r="G251" s="64">
        <f ca="1">IF(AND(E251&gt;F251,$G$1="no"),"",_xll.EURO(E251,F251,O251,O251,C251,R251,1,0))</f>
        <v>8.1139889544580122</v>
      </c>
      <c r="H251" s="9">
        <f ca="1">_xll.EURO(E251,F251,O251,O251,C251,R251,1,1)</f>
        <v>0.30998636801877638</v>
      </c>
      <c r="I251" s="64">
        <f ca="1">IF(AND(F251&gt;E251,$G$1="no"),"",_xll.EURO(E251,F251,O251,O251,C251,R251,0,0))</f>
        <v>4.6842152155994157</v>
      </c>
      <c r="J251" s="10">
        <f ca="1">_xll.EURO(E251,F251,O251,O251,C251,R251,0,1)</f>
        <v>-0.10718820129087199</v>
      </c>
      <c r="K251" s="14">
        <f ca="1">_xll.EURO($E251,$F251,$O251,$O251,$C251,$R251,1,2)</f>
        <v>3.1637756127783109E-3</v>
      </c>
      <c r="L251" s="10">
        <f ca="1">_xll.EURO($E251,$F251,$O251,$O251,$C251,$R251,1,3)/100</f>
        <v>0.28585073822303353</v>
      </c>
      <c r="M251" s="10">
        <f ca="1">_xll.EURO($E251,$F251,$O251,$O251,$C251,$R251,1,5)/365.25</f>
        <v>5.9683647498543586E-4</v>
      </c>
      <c r="N251" s="118">
        <f>VLOOKUP(D251,Lookups!$B$6:$C$304,2)</f>
        <v>44285</v>
      </c>
      <c r="O251" s="24">
        <f>VLOOKUP(D251,Lookups!$B$6:$E$304,4)</f>
        <v>4.4999999999999998E-2</v>
      </c>
      <c r="P251" s="19">
        <f>VLOOKUP(D251,Lookups!$B$6:$D$304,3)</f>
        <v>22</v>
      </c>
      <c r="Q251" s="143">
        <f t="shared" si="15"/>
        <v>0</v>
      </c>
      <c r="R251" s="28">
        <f t="shared" ca="1" si="16"/>
        <v>7096</v>
      </c>
    </row>
    <row r="252" spans="1:18" x14ac:dyDescent="0.2">
      <c r="A252" s="24"/>
      <c r="B252" s="25"/>
      <c r="C252" s="131">
        <v>0.2</v>
      </c>
      <c r="D252" s="93">
        <v>44317</v>
      </c>
      <c r="E252" s="128">
        <f t="shared" si="18"/>
        <v>51.393929202381514</v>
      </c>
      <c r="F252" s="127">
        <f>IF($G$8="atm",E252,$G$8)</f>
        <v>40</v>
      </c>
      <c r="G252" s="64">
        <f ca="1">IF(AND(E252&gt;F252,$G$1="no"),"",_xll.EURO(E252,F252,O252,O252,C252,R252,1,0))</f>
        <v>9.091328233699091</v>
      </c>
      <c r="H252" s="9">
        <f ca="1">_xll.EURO(E252,F252,O252,O252,C252,R252,1,1)</f>
        <v>0.31833677853722708</v>
      </c>
      <c r="I252" s="64">
        <f ca="1">IF(AND(F252&gt;E252,$G$1="no"),"",_xll.EURO(E252,F252,O252,O252,C252,R252,0,0))</f>
        <v>4.3556068066881686</v>
      </c>
      <c r="J252" s="10">
        <f ca="1">_xll.EURO(E252,F252,O252,O252,C252,R252,0,1)</f>
        <v>-9.7298718479998436E-2</v>
      </c>
      <c r="K252" s="14">
        <f ca="1">_xll.EURO($E252,$F252,$O252,$O252,$C252,$R252,1,2)</f>
        <v>2.8072552186427279E-3</v>
      </c>
      <c r="L252" s="10">
        <f ca="1">_xll.EURO($E252,$F252,$O252,$O252,$C252,$R252,1,3)/100</f>
        <v>0.28932844356670268</v>
      </c>
      <c r="M252" s="10">
        <f ca="1">_xll.EURO($E252,$F252,$O252,$O252,$C252,$R252,1,5)/365.25</f>
        <v>7.1406348370300888E-4</v>
      </c>
      <c r="N252" s="118">
        <f>VLOOKUP(D252,Lookups!$B$6:$C$304,2)</f>
        <v>44315</v>
      </c>
      <c r="O252" s="24">
        <f>VLOOKUP(D252,Lookups!$B$6:$E$304,4)</f>
        <v>4.4999999999999998E-2</v>
      </c>
      <c r="P252" s="19">
        <f>VLOOKUP(D252,Lookups!$B$6:$D$304,3)</f>
        <v>22</v>
      </c>
      <c r="Q252" s="143">
        <f t="shared" si="15"/>
        <v>0</v>
      </c>
      <c r="R252" s="28">
        <f t="shared" ca="1" si="16"/>
        <v>7126</v>
      </c>
    </row>
    <row r="253" spans="1:18" x14ac:dyDescent="0.2">
      <c r="A253" s="24"/>
      <c r="B253" s="25"/>
      <c r="C253" s="131">
        <v>0.2</v>
      </c>
      <c r="D253" s="93">
        <v>44348</v>
      </c>
      <c r="E253" s="128">
        <f t="shared" si="18"/>
        <v>59.325069512037352</v>
      </c>
      <c r="F253" s="127">
        <f>IF($G$8="atm",E253,$G$8)</f>
        <v>40</v>
      </c>
      <c r="G253" s="64">
        <f ca="1">IF(AND(E253&gt;F253,$G$1="no"),"",_xll.EURO(E253,F253,O253,O253,C253,R253,1,0))</f>
        <v>11.664846308776795</v>
      </c>
      <c r="H253" s="9">
        <f ca="1">_xll.EURO(E253,F253,O253,O253,C253,R253,1,1)</f>
        <v>0.33649702227820211</v>
      </c>
      <c r="I253" s="64">
        <f ca="1">IF(AND(F253&gt;E253,$G$1="no"),"",_xll.EURO(E253,F253,O253,O253,C253,R253,0,0))</f>
        <v>3.663280267275467</v>
      </c>
      <c r="J253" s="10">
        <f ca="1">_xll.EURO(E253,F253,O253,O253,C253,R253,0,1)</f>
        <v>-7.7554064912829818E-2</v>
      </c>
      <c r="K253" s="14">
        <f ca="1">_xll.EURO($E253,$F253,$O253,$O253,$C253,$R253,1,2)</f>
        <v>2.1205361095837888E-3</v>
      </c>
      <c r="L253" s="10">
        <f ca="1">_xll.EURO($E253,$F253,$O253,$O253,$C253,$R253,1,3)/100</f>
        <v>0.292477843578485</v>
      </c>
      <c r="M253" s="10">
        <f ca="1">_xll.EURO($E253,$F253,$O253,$O253,$C253,$R253,1,5)/365.25</f>
        <v>1.0284875546341843E-3</v>
      </c>
      <c r="N253" s="118">
        <f>VLOOKUP(D253,Lookups!$B$6:$C$304,2)</f>
        <v>44346</v>
      </c>
      <c r="O253" s="24">
        <f>VLOOKUP(D253,Lookups!$B$6:$E$304,4)</f>
        <v>4.4999999999999998E-2</v>
      </c>
      <c r="P253" s="19">
        <f>VLOOKUP(D253,Lookups!$B$6:$D$304,3)</f>
        <v>20</v>
      </c>
      <c r="Q253" s="143">
        <f t="shared" si="15"/>
        <v>0</v>
      </c>
      <c r="R253" s="28">
        <f t="shared" ca="1" si="16"/>
        <v>7157</v>
      </c>
    </row>
    <row r="254" spans="1:18" ht="13.5" thickBot="1" x14ac:dyDescent="0.25">
      <c r="A254" s="24"/>
      <c r="B254" s="25"/>
      <c r="C254" s="132">
        <v>0.2</v>
      </c>
      <c r="D254" s="133">
        <v>44378</v>
      </c>
      <c r="E254" s="129">
        <f t="shared" si="18"/>
        <v>81.199999999999989</v>
      </c>
      <c r="F254" s="130">
        <f>IF($G$8="atm",E254,$G$8)</f>
        <v>40</v>
      </c>
      <c r="G254" s="66">
        <f ca="1">IF(AND(E254&gt;F254,$G$1="no"),"",_xll.EURO(E254,F254,O254,O254,C254,R254,1,0))</f>
        <v>19.370615881293109</v>
      </c>
      <c r="H254" s="11">
        <f ca="1">_xll.EURO(E254,F254,O254,O254,C254,R254,1,1)</f>
        <v>0.36830935542127424</v>
      </c>
      <c r="I254" s="66">
        <f ca="1">IF(AND(F254&gt;E254,$G$1="no"),"",_xll.EURO(E254,F254,O254,O254,C254,R254,0,0))</f>
        <v>2.374646103849388</v>
      </c>
      <c r="J254" s="12">
        <f ca="1">_xll.EURO(E254,F254,O254,O254,C254,R254,0,1)</f>
        <v>-4.4214182866194732E-2</v>
      </c>
      <c r="K254" s="17">
        <f ca="1">_xll.EURO($E254,$F254,$O254,$O254,$C254,$R254,1,2)</f>
        <v>1.0568421316659586E-3</v>
      </c>
      <c r="L254" s="12">
        <f ca="1">_xll.EURO($E254,$F254,$O254,$O254,$C254,$R254,1,3)/100</f>
        <v>0.27422660863410564</v>
      </c>
      <c r="M254" s="12">
        <f ca="1">_xll.EURO($E254,$F254,$O254,$O254,$C254,$R254,1,5)/365.25</f>
        <v>2.0049643010703849E-3</v>
      </c>
      <c r="N254" s="119">
        <f>VLOOKUP(D254,Lookups!$B$6:$C$304,2)</f>
        <v>44376</v>
      </c>
      <c r="O254" s="29">
        <f>VLOOKUP(D254,Lookups!$B$6:$E$304,4)</f>
        <v>4.4999999999999998E-2</v>
      </c>
      <c r="P254" s="117">
        <f>VLOOKUP(D254,Lookups!$B$6:$D$304,3)</f>
        <v>22</v>
      </c>
      <c r="Q254" s="144">
        <f t="shared" si="15"/>
        <v>0</v>
      </c>
      <c r="R254" s="30">
        <f t="shared" ca="1" si="16"/>
        <v>7187</v>
      </c>
    </row>
  </sheetData>
  <mergeCells count="2">
    <mergeCell ref="F6:G6"/>
    <mergeCell ref="F7:G7"/>
  </mergeCells>
  <phoneticPr fontId="0" type="noConversion"/>
  <pageMargins left="0.75" right="0.75" top="1" bottom="1" header="0.5" footer="0.5"/>
  <pageSetup orientation="portrait" horizont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R254"/>
  <sheetViews>
    <sheetView zoomScale="85" workbookViewId="0">
      <selection activeCell="H4" sqref="H4"/>
    </sheetView>
  </sheetViews>
  <sheetFormatPr defaultRowHeight="12.75" x14ac:dyDescent="0.2"/>
  <cols>
    <col min="1" max="1" width="3.85546875" style="70" customWidth="1"/>
    <col min="2" max="2" width="4.5703125" style="70" customWidth="1"/>
    <col min="3" max="3" width="10.5703125" style="70" bestFit="1" customWidth="1"/>
    <col min="4" max="6" width="9.140625" style="70"/>
    <col min="7" max="7" width="9.5703125" style="70" bestFit="1" customWidth="1"/>
    <col min="8" max="8" width="9.140625" style="70"/>
    <col min="9" max="9" width="9" style="70" customWidth="1"/>
    <col min="10" max="10" width="9.140625" style="70"/>
    <col min="11" max="11" width="11.85546875" style="70" customWidth="1"/>
    <col min="12" max="13" width="9.140625" style="70"/>
    <col min="14" max="14" width="10.42578125" style="70" customWidth="1"/>
    <col min="15" max="15" width="9.140625" style="70"/>
    <col min="16" max="16" width="10.85546875" style="70" customWidth="1"/>
    <col min="17" max="17" width="5.85546875" style="145" customWidth="1"/>
    <col min="18" max="18" width="5.5703125" style="70" bestFit="1" customWidth="1"/>
    <col min="19" max="16384" width="9.140625" style="70"/>
  </cols>
  <sheetData>
    <row r="1" spans="1:18" x14ac:dyDescent="0.2">
      <c r="C1" s="78" t="s">
        <v>24</v>
      </c>
      <c r="G1" s="80" t="s">
        <v>45</v>
      </c>
    </row>
    <row r="2" spans="1:18" ht="23.25" x14ac:dyDescent="0.35">
      <c r="C2" s="141" t="s">
        <v>41</v>
      </c>
    </row>
    <row r="3" spans="1:18" ht="13.5" thickBot="1" x14ac:dyDescent="0.25">
      <c r="D3" s="71"/>
      <c r="E3" s="71"/>
      <c r="G3" s="108"/>
      <c r="P3" s="109"/>
    </row>
    <row r="4" spans="1:18" ht="13.5" thickBot="1" x14ac:dyDescent="0.25">
      <c r="C4" s="140" t="s">
        <v>39</v>
      </c>
      <c r="D4" s="139">
        <f ca="1">Lookups!K2</f>
        <v>37189</v>
      </c>
      <c r="E4" s="79"/>
      <c r="G4" s="108"/>
      <c r="P4" s="109"/>
    </row>
    <row r="5" spans="1:18" ht="13.5" thickBot="1" x14ac:dyDescent="0.25">
      <c r="C5" s="157" t="s">
        <v>1</v>
      </c>
      <c r="D5" s="158">
        <f>+(F7-F6)/30.42</f>
        <v>11.965811965811966</v>
      </c>
      <c r="E5" s="159" t="s">
        <v>2</v>
      </c>
      <c r="F5" s="160"/>
      <c r="G5" s="161"/>
      <c r="P5" s="109"/>
    </row>
    <row r="6" spans="1:18" x14ac:dyDescent="0.2">
      <c r="C6" s="6" t="s">
        <v>3</v>
      </c>
      <c r="D6" s="2">
        <v>1</v>
      </c>
      <c r="E6" s="3">
        <v>2002</v>
      </c>
      <c r="F6" s="222">
        <f>DATE(E6,D6,1)</f>
        <v>37257</v>
      </c>
      <c r="G6" s="223"/>
      <c r="P6" s="109"/>
    </row>
    <row r="7" spans="1:18" ht="13.5" thickBot="1" x14ac:dyDescent="0.25">
      <c r="C7" s="1" t="s">
        <v>4</v>
      </c>
      <c r="D7" s="4">
        <v>12</v>
      </c>
      <c r="E7" s="5">
        <v>2002</v>
      </c>
      <c r="F7" s="224">
        <f>DATE(E7,D7+1,1)-1</f>
        <v>37621</v>
      </c>
      <c r="G7" s="225"/>
      <c r="P7" s="109"/>
    </row>
    <row r="8" spans="1:18" ht="13.5" thickBot="1" x14ac:dyDescent="0.25">
      <c r="C8" s="137" t="s">
        <v>33</v>
      </c>
      <c r="D8" s="113">
        <f ca="1">SUMPRODUCT(P13:P247,Q13:Q247,G13:G247)/SUMPRODUCT(P13:P254,Q13:Q254)</f>
        <v>1.2193073961374636</v>
      </c>
      <c r="E8" s="71"/>
      <c r="F8" s="110" t="s">
        <v>5</v>
      </c>
      <c r="G8" s="136">
        <v>75</v>
      </c>
      <c r="P8" s="109"/>
    </row>
    <row r="9" spans="1:18" ht="13.5" thickBot="1" x14ac:dyDescent="0.25">
      <c r="C9" s="138" t="s">
        <v>34</v>
      </c>
      <c r="D9" s="114">
        <f ca="1">SUMPRODUCT(P13:P247,Q13:Q247,I13:I247)/SUMPRODUCT(P13:P254,Q13:Q254)</f>
        <v>28.472123369109667</v>
      </c>
      <c r="E9" s="71"/>
      <c r="G9" s="108"/>
      <c r="P9" s="109"/>
    </row>
    <row r="10" spans="1:18" x14ac:dyDescent="0.2">
      <c r="D10" s="71"/>
      <c r="E10" s="71"/>
      <c r="G10" s="108"/>
      <c r="P10" s="109"/>
    </row>
    <row r="11" spans="1:18" ht="13.5" thickBot="1" x14ac:dyDescent="0.25">
      <c r="A11" s="74"/>
      <c r="B11" s="74"/>
      <c r="C11" s="74"/>
      <c r="F11" s="111"/>
      <c r="G11" s="111"/>
      <c r="H11" s="111"/>
      <c r="I11" s="111"/>
      <c r="J11" s="111"/>
      <c r="K11" s="111"/>
      <c r="L11" s="75"/>
      <c r="M11" s="75"/>
    </row>
    <row r="12" spans="1:18" ht="13.5" thickBot="1" x14ac:dyDescent="0.25">
      <c r="A12" s="74"/>
      <c r="B12" s="74"/>
      <c r="C12" s="115" t="s">
        <v>10</v>
      </c>
      <c r="D12" s="116" t="s">
        <v>0</v>
      </c>
      <c r="E12" s="116" t="s">
        <v>6</v>
      </c>
      <c r="F12" s="116" t="s">
        <v>5</v>
      </c>
      <c r="G12" s="115" t="s">
        <v>8</v>
      </c>
      <c r="H12" s="116" t="s">
        <v>11</v>
      </c>
      <c r="I12" s="116" t="s">
        <v>9</v>
      </c>
      <c r="J12" s="116" t="s">
        <v>12</v>
      </c>
      <c r="K12" s="116" t="s">
        <v>7</v>
      </c>
      <c r="L12" s="189" t="s">
        <v>15</v>
      </c>
      <c r="M12" s="124" t="s">
        <v>43</v>
      </c>
      <c r="N12" s="190" t="s">
        <v>14</v>
      </c>
      <c r="O12" s="116" t="s">
        <v>13</v>
      </c>
      <c r="P12" s="125" t="s">
        <v>32</v>
      </c>
      <c r="Q12" s="146"/>
      <c r="R12" s="124" t="s">
        <v>23</v>
      </c>
    </row>
    <row r="13" spans="1:18" x14ac:dyDescent="0.2">
      <c r="A13" s="112"/>
      <c r="B13" s="112"/>
      <c r="C13" s="131">
        <v>1.1000000000000001</v>
      </c>
      <c r="D13" s="93">
        <v>37043</v>
      </c>
      <c r="E13" s="126">
        <v>55.5</v>
      </c>
      <c r="F13" s="127">
        <f t="shared" ref="F13:F44" si="0">IF($G$8="atm",E13,$G$8)</f>
        <v>75</v>
      </c>
      <c r="G13" s="64">
        <f ca="1">IF(AND(E13&gt;F13,$G$1="no"),"",_xll.EURO(E13,F13,O13,O13,C13,R13,1,0))</f>
        <v>0</v>
      </c>
      <c r="H13" s="142">
        <f ca="1">_xll.EURO(E13,F13,O13,O13,C13,R13,1,1)</f>
        <v>0</v>
      </c>
      <c r="I13" s="64">
        <f ca="1">IF(AND(F13&gt;E13,$G$1="no"),"",_xll.EURO(E13,F13,O13,O13,C13,R13,0,0))</f>
        <v>19.5</v>
      </c>
      <c r="J13" s="10">
        <f ca="1">_xll.EURO(E13,F13,O13,O13,C13,R13,0,1)</f>
        <v>0</v>
      </c>
      <c r="K13" s="14">
        <f ca="1">_xll.EURO($E13,$F13,$O13,$O13,$C13,$R13,1,2)</f>
        <v>0</v>
      </c>
      <c r="L13" s="10">
        <f ca="1">_xll.EURO($E13,$F13,$O13,$O13,$C13,$R13,1,3)/100</f>
        <v>0</v>
      </c>
      <c r="M13" s="10">
        <f ca="1">_xll.EURO($E13,$F13,$O13,$O13,$C13,$R13,1,5)/365.25</f>
        <v>0</v>
      </c>
      <c r="N13" s="118">
        <f>VLOOKUP(D13,Lookups!$B$6:$H$304,6)</f>
        <v>37057</v>
      </c>
      <c r="O13" s="24">
        <f>VLOOKUP(D13,Lookups!$B$6:$E$304,4)</f>
        <v>3.5000000000000003E-2</v>
      </c>
      <c r="P13" s="19">
        <f>VLOOKUP(D13,Lookups!$B$6:$D$304,3)</f>
        <v>21</v>
      </c>
      <c r="Q13" s="147">
        <f t="shared" ref="Q13:Q76" si="1">IF(D13&lt;$F$6,0,IF(D13&gt;$F$7,0,1))</f>
        <v>0</v>
      </c>
      <c r="R13" s="28">
        <f t="shared" ref="R13:R76" ca="1" si="2">N13-$D$4</f>
        <v>-132</v>
      </c>
    </row>
    <row r="14" spans="1:18" x14ac:dyDescent="0.2">
      <c r="A14" s="112"/>
      <c r="B14" s="112"/>
      <c r="C14" s="131">
        <v>1.1499999999999999</v>
      </c>
      <c r="D14" s="93">
        <v>37073</v>
      </c>
      <c r="E14" s="126">
        <v>68.5</v>
      </c>
      <c r="F14" s="127">
        <v>50</v>
      </c>
      <c r="G14" s="64">
        <f ca="1">IF(AND(E14&gt;F14,$G$1="no"),"",_xll.EURO(E14,F14,O14,O14,C14,R14,1,0))</f>
        <v>18.5</v>
      </c>
      <c r="H14" s="9">
        <f ca="1">_xll.EURO(E14,F14,O14,O14,C14,R14,1,1)</f>
        <v>0</v>
      </c>
      <c r="I14" s="64">
        <f ca="1">IF(AND(F14&gt;E14,$G$1="no"),"",_xll.EURO(E14,F14,O14,O14,C14,R14,0,0))</f>
        <v>0</v>
      </c>
      <c r="J14" s="10">
        <f ca="1">_xll.EURO(E14,F14,O14,O14,C14,R14,0,1)</f>
        <v>0</v>
      </c>
      <c r="K14" s="14">
        <f ca="1">_xll.EURO($E14,$F14,$O14,$O14,$C14,$R14,1,2)</f>
        <v>0</v>
      </c>
      <c r="L14" s="10">
        <f ca="1">_xll.EURO($E14,$F14,$O14,$O14,$C14,$R14,1,3)/100</f>
        <v>0</v>
      </c>
      <c r="M14" s="10">
        <f ca="1">_xll.EURO($E14,$F14,$O14,$O14,$C14,$R14,1,5)/365.25</f>
        <v>0</v>
      </c>
      <c r="N14" s="118">
        <f>VLOOKUP(D14,Lookups!$B$6:$H$304,6)</f>
        <v>37089</v>
      </c>
      <c r="O14" s="24">
        <f>VLOOKUP(D14,Lookups!$B$6:$E$304,4)</f>
        <v>3.5000000000000003E-2</v>
      </c>
      <c r="P14" s="19">
        <f>VLOOKUP(D14,Lookups!$B$6:$D$304,3)</f>
        <v>21</v>
      </c>
      <c r="Q14" s="147">
        <f t="shared" si="1"/>
        <v>0</v>
      </c>
      <c r="R14" s="28">
        <f t="shared" ca="1" si="2"/>
        <v>-100</v>
      </c>
    </row>
    <row r="15" spans="1:18" x14ac:dyDescent="0.2">
      <c r="A15" s="112"/>
      <c r="B15" s="112"/>
      <c r="C15" s="131">
        <v>1.05</v>
      </c>
      <c r="D15" s="93">
        <v>37104</v>
      </c>
      <c r="E15" s="126">
        <v>68.5</v>
      </c>
      <c r="F15" s="127">
        <v>50</v>
      </c>
      <c r="G15" s="64">
        <f ca="1">IF(AND(E15&gt;F15,$G$1="no"),"",_xll.EURO(E15,F15,O15,O15,C15,R15,1,0))</f>
        <v>18.5</v>
      </c>
      <c r="H15" s="9">
        <f ca="1">_xll.EURO(E15,F15,O15,O15,C15,R15,1,1)</f>
        <v>0</v>
      </c>
      <c r="I15" s="64">
        <f ca="1">IF(AND(F15&gt;E15,$G$1="no"),"",_xll.EURO(E15,F15,O15,O15,C15,R15,0,0))</f>
        <v>0</v>
      </c>
      <c r="J15" s="10">
        <f ca="1">_xll.EURO(E15,F15,O15,O15,C15,R15,0,1)</f>
        <v>0</v>
      </c>
      <c r="K15" s="14">
        <f ca="1">_xll.EURO($E15,$F15,$O15,$O15,$C15,$R15,1,2)</f>
        <v>0</v>
      </c>
      <c r="L15" s="10">
        <f ca="1">_xll.EURO($E15,$F15,$O15,$O15,$C15,$R15,1,3)/100</f>
        <v>0</v>
      </c>
      <c r="M15" s="10">
        <f ca="1">_xll.EURO($E15,$F15,$O15,$O15,$C15,$R15,1,5)/365.25</f>
        <v>0</v>
      </c>
      <c r="N15" s="118">
        <f>VLOOKUP(D15,Lookups!$B$6:$H$304,6)</f>
        <v>37119</v>
      </c>
      <c r="O15" s="24">
        <f>VLOOKUP(D15,Lookups!$B$6:$E$304,4)</f>
        <v>3.5000000000000003E-2</v>
      </c>
      <c r="P15" s="19">
        <f>VLOOKUP(D15,Lookups!$B$6:$D$304,3)</f>
        <v>23</v>
      </c>
      <c r="Q15" s="147">
        <f t="shared" si="1"/>
        <v>0</v>
      </c>
      <c r="R15" s="28">
        <f t="shared" ca="1" si="2"/>
        <v>-70</v>
      </c>
    </row>
    <row r="16" spans="1:18" x14ac:dyDescent="0.2">
      <c r="A16" s="112"/>
      <c r="B16" s="112"/>
      <c r="C16" s="131">
        <v>0.7</v>
      </c>
      <c r="D16" s="93">
        <v>37135</v>
      </c>
      <c r="E16" s="126">
        <v>49.25</v>
      </c>
      <c r="F16" s="127">
        <f t="shared" si="0"/>
        <v>75</v>
      </c>
      <c r="G16" s="64">
        <f ca="1">IF(AND(E16&gt;F16,$G$1="no"),"",_xll.EURO(E16,F16,O16,O16,C16,R16,1,0))</f>
        <v>0</v>
      </c>
      <c r="H16" s="9">
        <f ca="1">_xll.EURO(E16,F16,O16,O16,C16,R16,1,1)</f>
        <v>0</v>
      </c>
      <c r="I16" s="64">
        <f ca="1">IF(AND(F16&gt;E16,$G$1="no"),"",_xll.EURO(E16,F16,O16,O16,C16,R16,0,0))</f>
        <v>25.75</v>
      </c>
      <c r="J16" s="10">
        <f ca="1">_xll.EURO(E16,F16,O16,O16,C16,R16,0,1)</f>
        <v>0</v>
      </c>
      <c r="K16" s="14">
        <f ca="1">_xll.EURO($E16,$F16,$O16,$O16,$C16,$R16,1,2)</f>
        <v>0</v>
      </c>
      <c r="L16" s="10">
        <f ca="1">_xll.EURO($E16,$F16,$O16,$O16,$C16,$R16,1,3)/100</f>
        <v>0</v>
      </c>
      <c r="M16" s="10">
        <f ca="1">_xll.EURO($E16,$F16,$O16,$O16,$C16,$R16,1,5)/365.25</f>
        <v>0</v>
      </c>
      <c r="N16" s="118">
        <f>VLOOKUP(D16,Lookups!$B$6:$H$304,6)</f>
        <v>37151</v>
      </c>
      <c r="O16" s="24">
        <f>VLOOKUP(D16,Lookups!$B$6:$E$304,4)</f>
        <v>3.5000000000000003E-2</v>
      </c>
      <c r="P16" s="19">
        <f>VLOOKUP(D16,Lookups!$B$6:$D$304,3)</f>
        <v>19</v>
      </c>
      <c r="Q16" s="147">
        <f t="shared" si="1"/>
        <v>0</v>
      </c>
      <c r="R16" s="28">
        <f t="shared" ca="1" si="2"/>
        <v>-38</v>
      </c>
    </row>
    <row r="17" spans="1:18" x14ac:dyDescent="0.2">
      <c r="A17" s="112"/>
      <c r="B17" s="112"/>
      <c r="C17" s="131">
        <v>0.3</v>
      </c>
      <c r="D17" s="93">
        <v>37165</v>
      </c>
      <c r="E17" s="126">
        <v>48</v>
      </c>
      <c r="F17" s="127">
        <f t="shared" si="0"/>
        <v>75</v>
      </c>
      <c r="G17" s="64">
        <f ca="1">IF(AND(E17&gt;F17,$G$1="no"),"",_xll.EURO(E17,F17,O17,O17,C17,R17,1,0))</f>
        <v>0</v>
      </c>
      <c r="H17" s="9">
        <f ca="1">_xll.EURO(E17,F17,O17,O17,C17,R17,1,1)</f>
        <v>0</v>
      </c>
      <c r="I17" s="64">
        <f ca="1">IF(AND(F17&gt;E17,$G$1="no"),"",_xll.EURO(E17,F17,O17,O17,C17,R17,0,0))</f>
        <v>27</v>
      </c>
      <c r="J17" s="10">
        <f ca="1">_xll.EURO(E17,F17,O17,O17,C17,R17,0,1)</f>
        <v>0</v>
      </c>
      <c r="K17" s="14">
        <f ca="1">_xll.EURO($E17,$F17,$O17,$O17,$C17,$R17,1,2)</f>
        <v>0</v>
      </c>
      <c r="L17" s="10">
        <f ca="1">_xll.EURO($E17,$F17,$O17,$O17,$C17,$R17,1,3)/100</f>
        <v>0</v>
      </c>
      <c r="M17" s="10">
        <f ca="1">_xll.EURO($E17,$F17,$O17,$O17,$C17,$R17,1,5)/365.25</f>
        <v>0</v>
      </c>
      <c r="N17" s="118">
        <f>VLOOKUP(D17,Lookups!$B$6:$H$304,6)</f>
        <v>37180</v>
      </c>
      <c r="O17" s="24">
        <f>VLOOKUP(D17,Lookups!$B$6:$E$304,4)</f>
        <v>3.5000000000000003E-2</v>
      </c>
      <c r="P17" s="19">
        <f>VLOOKUP(D17,Lookups!$B$6:$D$304,3)</f>
        <v>23</v>
      </c>
      <c r="Q17" s="147">
        <f t="shared" si="1"/>
        <v>0</v>
      </c>
      <c r="R17" s="28">
        <f t="shared" ca="1" si="2"/>
        <v>-9</v>
      </c>
    </row>
    <row r="18" spans="1:18" x14ac:dyDescent="0.2">
      <c r="A18" s="112"/>
      <c r="B18" s="112"/>
      <c r="C18" s="131">
        <v>0.4</v>
      </c>
      <c r="D18" s="93">
        <v>37196</v>
      </c>
      <c r="E18" s="126">
        <v>48</v>
      </c>
      <c r="F18" s="127">
        <f t="shared" si="0"/>
        <v>75</v>
      </c>
      <c r="G18" s="64">
        <f ca="1">IF(AND(E18&gt;F18,$G$1="no"),"",_xll.EURO(E18,F18,O18,O18,C18,R18,1,0))</f>
        <v>1.8528809506176389E-6</v>
      </c>
      <c r="H18" s="9">
        <f ca="1">_xll.EURO(E18,F18,O18,O18,C18,R18,1,1)</f>
        <v>2.0591780493828839E-6</v>
      </c>
      <c r="I18" s="64">
        <f ca="1">IF(AND(F18&gt;E18,$G$1="no"),"",_xll.EURO(E18,F18,O18,O18,C18,R18,0,0))</f>
        <v>26.945723834706264</v>
      </c>
      <c r="J18" s="10">
        <f ca="1">_xll.EURO(E18,F18,O18,O18,C18,R18,0,1)</f>
        <v>-0.9979876438525177</v>
      </c>
      <c r="K18" s="14">
        <f ca="1">_xll.EURO($E18,$F18,$O18,$O18,$C18,$R18,1,2)</f>
        <v>2.1471288179149667E-6</v>
      </c>
      <c r="L18" s="10">
        <f ca="1">_xll.EURO($E18,$F18,$O18,$O18,$C18,$R18,1,3)/100</f>
        <v>1.1377049223928568E-6</v>
      </c>
      <c r="M18" s="10">
        <f ca="1">_xll.EURO($E18,$F18,$O18,$O18,$C18,$R18,1,5)/365.25</f>
        <v>-1.0833509456120879E-6</v>
      </c>
      <c r="N18" s="118">
        <f>VLOOKUP(D18,Lookups!$B$6:$H$304,6)</f>
        <v>37210</v>
      </c>
      <c r="O18" s="24">
        <f>VLOOKUP(D18,Lookups!$B$6:$E$304,4)</f>
        <v>3.5000000000000003E-2</v>
      </c>
      <c r="P18" s="19">
        <f>VLOOKUP(D18,Lookups!$B$6:$D$304,3)</f>
        <v>21</v>
      </c>
      <c r="Q18" s="147">
        <f t="shared" si="1"/>
        <v>0</v>
      </c>
      <c r="R18" s="28">
        <f t="shared" ca="1" si="2"/>
        <v>21</v>
      </c>
    </row>
    <row r="19" spans="1:18" x14ac:dyDescent="0.2">
      <c r="A19" s="112"/>
      <c r="B19" s="112"/>
      <c r="C19" s="131">
        <v>0.4</v>
      </c>
      <c r="D19" s="93">
        <v>37226</v>
      </c>
      <c r="E19" s="126">
        <v>48</v>
      </c>
      <c r="F19" s="127">
        <f t="shared" si="0"/>
        <v>75</v>
      </c>
      <c r="G19" s="64">
        <f ca="1">IF(AND(E19&gt;F19,$G$1="no"),"",_xll.EURO(E19,F19,O19,O19,C19,R19,1,0))</f>
        <v>3.5747185674148835E-3</v>
      </c>
      <c r="H19" s="9">
        <f ca="1">_xll.EURO(E19,F19,O19,O19,C19,R19,1,1)</f>
        <v>1.792134072471836E-3</v>
      </c>
      <c r="I19" s="64">
        <f ca="1">IF(AND(F19&gt;E19,$G$1="no"),"",_xll.EURO(E19,F19,O19,O19,C19,R19,0,0))</f>
        <v>26.871945901065011</v>
      </c>
      <c r="J19" s="10">
        <f ca="1">_xll.EURO(E19,F19,O19,O19,C19,R19,0,1)</f>
        <v>-0.99333272453855015</v>
      </c>
      <c r="K19" s="14">
        <f ca="1">_xll.EURO($E19,$F19,$O19,$O19,$C19,$R19,1,2)</f>
        <v>7.9945318596530489E-4</v>
      </c>
      <c r="L19" s="10">
        <f ca="1">_xll.EURO($E19,$F19,$O19,$O19,$C19,$R19,1,3)/100</f>
        <v>1.0287632817376283E-3</v>
      </c>
      <c r="M19" s="10">
        <f ca="1">_xll.EURO($E19,$F19,$O19,$O19,$C19,$R19,1,5)/365.25</f>
        <v>-4.0309403446205468E-4</v>
      </c>
      <c r="N19" s="118">
        <f>VLOOKUP(D19,Lookups!$B$6:$H$304,6)</f>
        <v>37240</v>
      </c>
      <c r="O19" s="24">
        <f>VLOOKUP(D19,Lookups!$B$6:$E$304,4)</f>
        <v>3.5000000000000003E-2</v>
      </c>
      <c r="P19" s="19">
        <f>VLOOKUP(D19,Lookups!$B$6:$D$304,3)</f>
        <v>20</v>
      </c>
      <c r="Q19" s="147">
        <f t="shared" si="1"/>
        <v>0</v>
      </c>
      <c r="R19" s="28">
        <f t="shared" ca="1" si="2"/>
        <v>51</v>
      </c>
    </row>
    <row r="20" spans="1:18" x14ac:dyDescent="0.2">
      <c r="A20" s="112"/>
      <c r="B20" s="112"/>
      <c r="C20" s="131">
        <v>0.4</v>
      </c>
      <c r="D20" s="93">
        <v>37257</v>
      </c>
      <c r="E20" s="126">
        <v>47</v>
      </c>
      <c r="F20" s="127">
        <f t="shared" si="0"/>
        <v>75</v>
      </c>
      <c r="G20" s="64">
        <f ca="1">IF(AND(E20&gt;F20,$G$1="no"),"",_xll.EURO(E20,F20,O20,O20,C20,R20,1,0))</f>
        <v>2.6077986065416003E-2</v>
      </c>
      <c r="H20" s="9">
        <f ca="1">_xll.EURO(E20,F20,O20,O20,C20,R20,1,1)</f>
        <v>9.1735792351911993E-3</v>
      </c>
      <c r="I20" s="64">
        <f ca="1">IF(AND(F20&gt;E20,$G$1="no"),"",_xll.EURO(E20,F20,O20,O20,C20,R20,0,0))</f>
        <v>27.804264464420875</v>
      </c>
      <c r="J20" s="10">
        <f ca="1">_xll.EURO(E20,F20,O20,O20,C20,R20,0,1)</f>
        <v>-0.98290450927750384</v>
      </c>
      <c r="K20" s="14">
        <f ca="1">_xll.EURO($E20,$F20,$O20,$O20,$C20,$R20,1,2)</f>
        <v>2.7552082758439235E-3</v>
      </c>
      <c r="L20" s="10">
        <f ca="1">_xll.EURO($E20,$F20,$O20,$O20,$C20,$R20,1,3)/100</f>
        <v>5.5322017440236097E-3</v>
      </c>
      <c r="M20" s="10">
        <f ca="1">_xll.EURO($E20,$F20,$O20,$O20,$C20,$R20,1,5)/365.25</f>
        <v>-1.3305617439968475E-3</v>
      </c>
      <c r="N20" s="118">
        <f>VLOOKUP(D20,Lookups!$B$6:$H$304,6)</f>
        <v>37272</v>
      </c>
      <c r="O20" s="24">
        <f>VLOOKUP(D20,Lookups!$B$6:$E$304,4)</f>
        <v>3.5000000000000003E-2</v>
      </c>
      <c r="P20" s="19">
        <f>VLOOKUP(D20,Lookups!$B$6:$D$304,3)</f>
        <v>22</v>
      </c>
      <c r="Q20" s="147">
        <f t="shared" si="1"/>
        <v>1</v>
      </c>
      <c r="R20" s="28">
        <f t="shared" ca="1" si="2"/>
        <v>83</v>
      </c>
    </row>
    <row r="21" spans="1:18" x14ac:dyDescent="0.2">
      <c r="A21" s="112"/>
      <c r="B21" s="112"/>
      <c r="C21" s="131">
        <v>0.4</v>
      </c>
      <c r="D21" s="93">
        <v>37288</v>
      </c>
      <c r="E21" s="126">
        <v>47.169995880126955</v>
      </c>
      <c r="F21" s="127">
        <f t="shared" si="0"/>
        <v>75</v>
      </c>
      <c r="G21" s="64">
        <f ca="1">IF(AND(E21&gt;F21,$G$1="no"),"",_xll.EURO(E21,F21,O21,O21,C21,R21,1,0))</f>
        <v>8.7983917324787164E-2</v>
      </c>
      <c r="H21" s="9">
        <f ca="1">_xll.EURO(E21,F21,O21,O21,C21,R21,1,1)</f>
        <v>2.3983117172881915E-2</v>
      </c>
      <c r="I21" s="64">
        <f ca="1">IF(AND(F21&gt;E21,$G$1="no"),"",_xll.EURO(E21,F21,O21,O21,C21,R21,0,0))</f>
        <v>27.618264850220221</v>
      </c>
      <c r="J21" s="10">
        <f ca="1">_xll.EURO(E21,F21,O21,O21,C21,R21,0,1)</f>
        <v>-0.96524709689081023</v>
      </c>
      <c r="K21" s="14">
        <f ca="1">_xll.EURO($E21,$F21,$O21,$O21,$C21,$R21,1,2)</f>
        <v>5.3689536701830264E-3</v>
      </c>
      <c r="L21" s="10">
        <f ca="1">_xll.EURO($E21,$F21,$O21,$O21,$C21,$R21,1,3)/100</f>
        <v>1.4783237128326457E-2</v>
      </c>
      <c r="M21" s="10">
        <f ca="1">_xll.EURO($E21,$F21,$O21,$O21,$C21,$R21,1,5)/365.25</f>
        <v>-2.60807110730086E-3</v>
      </c>
      <c r="N21" s="118">
        <f>VLOOKUP(D21,Lookups!$B$6:$H$304,6)</f>
        <v>37302</v>
      </c>
      <c r="O21" s="24">
        <f>VLOOKUP(D21,Lookups!$B$6:$E$304,4)</f>
        <v>3.5000000000000003E-2</v>
      </c>
      <c r="P21" s="19">
        <f>VLOOKUP(D21,Lookups!$B$6:$D$304,3)</f>
        <v>20</v>
      </c>
      <c r="Q21" s="147">
        <f t="shared" si="1"/>
        <v>1</v>
      </c>
      <c r="R21" s="28">
        <f t="shared" ca="1" si="2"/>
        <v>113</v>
      </c>
    </row>
    <row r="22" spans="1:18" x14ac:dyDescent="0.2">
      <c r="A22" s="112"/>
      <c r="B22" s="112"/>
      <c r="C22" s="131">
        <v>0.4</v>
      </c>
      <c r="D22" s="93">
        <v>37316</v>
      </c>
      <c r="E22" s="126">
        <v>42.699993133544922</v>
      </c>
      <c r="F22" s="127">
        <f t="shared" si="0"/>
        <v>75</v>
      </c>
      <c r="G22" s="64">
        <f ca="1">IF(AND(E22&gt;F22,$G$1="no"),"",_xll.EURO(E22,F22,O22,O22,C22,R22,1,0))</f>
        <v>5.5664644030488097E-2</v>
      </c>
      <c r="H22" s="9">
        <f ca="1">_xll.EURO(E22,F22,O22,O22,C22,R22,1,1)</f>
        <v>1.587099642536656E-2</v>
      </c>
      <c r="I22" s="64">
        <f ca="1">IF(AND(F22&gt;E22,$G$1="no"),"",_xll.EURO(E22,F22,O22,O22,C22,R22,0,0))</f>
        <v>31.922191664533003</v>
      </c>
      <c r="J22" s="10">
        <f ca="1">_xll.EURO(E22,F22,O22,O22,C22,R22,0,1)</f>
        <v>-0.97070857776033559</v>
      </c>
      <c r="K22" s="14">
        <f ca="1">_xll.EURO($E22,$F22,$O22,$O22,$C22,$R22,1,2)</f>
        <v>3.7385765586478146E-3</v>
      </c>
      <c r="L22" s="10">
        <f ca="1">_xll.EURO($E22,$F22,$O22,$O22,$C22,$R22,1,3)/100</f>
        <v>1.0525694681977083E-2</v>
      </c>
      <c r="M22" s="10">
        <f ca="1">_xll.EURO($E22,$F22,$O22,$O22,$C22,$R22,1,5)/365.25</f>
        <v>-1.4876722857374897E-3</v>
      </c>
      <c r="N22" s="118">
        <f>VLOOKUP(D22,Lookups!$B$6:$H$304,6)</f>
        <v>37330</v>
      </c>
      <c r="O22" s="24">
        <f>VLOOKUP(D22,Lookups!$B$6:$E$304,4)</f>
        <v>3.5000000000000003E-2</v>
      </c>
      <c r="P22" s="19">
        <f>VLOOKUP(D22,Lookups!$B$6:$D$304,3)</f>
        <v>21</v>
      </c>
      <c r="Q22" s="147">
        <f t="shared" si="1"/>
        <v>1</v>
      </c>
      <c r="R22" s="28">
        <f t="shared" ca="1" si="2"/>
        <v>141</v>
      </c>
    </row>
    <row r="23" spans="1:18" x14ac:dyDescent="0.2">
      <c r="A23" s="112"/>
      <c r="B23" s="112"/>
      <c r="C23" s="131">
        <v>0.25750000000000001</v>
      </c>
      <c r="D23" s="93">
        <v>37347</v>
      </c>
      <c r="E23" s="126">
        <v>42.499987792968753</v>
      </c>
      <c r="F23" s="127">
        <f t="shared" si="0"/>
        <v>75</v>
      </c>
      <c r="G23" s="64">
        <f ca="1">IF(AND(E23&gt;F23,$G$1="no"),"",_xll.EURO(E23,F23,O23,O23,C23,R23,1,0))</f>
        <v>1.7162585194695837E-3</v>
      </c>
      <c r="H23" s="9">
        <f ca="1">_xll.EURO(E23,F23,O23,O23,C23,R23,1,1)</f>
        <v>8.7166570738194695E-4</v>
      </c>
      <c r="I23" s="64">
        <f ca="1">IF(AND(F23&gt;E23,$G$1="no"),"",_xll.EURO(E23,F23,O23,O23,C23,R23,0,0))</f>
        <v>31.970457948120831</v>
      </c>
      <c r="J23" s="10">
        <f ca="1">_xll.EURO(E23,F23,O23,O23,C23,R23,0,1)</f>
        <v>-0.98278155528079514</v>
      </c>
      <c r="K23" s="14">
        <f ca="1">_xll.EURO($E23,$F23,$O23,$O23,$C23,$R23,1,2)</f>
        <v>3.9465304721408986E-4</v>
      </c>
      <c r="L23" s="10">
        <f ca="1">_xll.EURO($E23,$F23,$O23,$O23,$C23,$R23,1,3)/100</f>
        <v>8.6438759726971805E-4</v>
      </c>
      <c r="M23" s="10">
        <f ca="1">_xll.EURO($E23,$F23,$O23,$O23,$C23,$R23,1,5)/365.25</f>
        <v>-6.4538971972221741E-5</v>
      </c>
      <c r="N23" s="118">
        <f>VLOOKUP(D23,Lookups!$B$6:$H$304,6)</f>
        <v>37361</v>
      </c>
      <c r="O23" s="24">
        <f>VLOOKUP(D23,Lookups!$B$6:$E$304,4)</f>
        <v>3.5000000000000003E-2</v>
      </c>
      <c r="P23" s="19">
        <f>VLOOKUP(D23,Lookups!$B$6:$D$304,3)</f>
        <v>22</v>
      </c>
      <c r="Q23" s="147">
        <f t="shared" si="1"/>
        <v>1</v>
      </c>
      <c r="R23" s="28">
        <f t="shared" ca="1" si="2"/>
        <v>172</v>
      </c>
    </row>
    <row r="24" spans="1:18" x14ac:dyDescent="0.2">
      <c r="A24" s="112"/>
      <c r="B24" s="112"/>
      <c r="C24" s="131">
        <v>0.27750000000000002</v>
      </c>
      <c r="D24" s="93">
        <v>37377</v>
      </c>
      <c r="E24" s="126">
        <v>45.000011444091797</v>
      </c>
      <c r="F24" s="127">
        <f t="shared" si="0"/>
        <v>75</v>
      </c>
      <c r="G24" s="64">
        <f ca="1">IF(AND(E24&gt;F24,$G$1="no"),"",_xll.EURO(E24,F24,O24,O24,C24,R24,1,0))</f>
        <v>2.531923618400761E-2</v>
      </c>
      <c r="H24" s="9">
        <f ca="1">_xll.EURO(E24,F24,O24,O24,C24,R24,1,1)</f>
        <v>8.6735913148477915E-3</v>
      </c>
      <c r="I24" s="64">
        <f ca="1">IF(AND(F24&gt;E24,$G$1="no"),"",_xll.EURO(E24,F24,O24,O24,C24,R24,0,0))</f>
        <v>29.450193944241434</v>
      </c>
      <c r="J24" s="10">
        <f ca="1">_xll.EURO(E24,F24,O24,O24,C24,R24,0,1)</f>
        <v>-0.97215593977717285</v>
      </c>
      <c r="K24" s="14">
        <f ca="1">_xll.EURO($E24,$F24,$O24,$O24,$C24,$R24,1,2)</f>
        <v>2.527948643813453E-3</v>
      </c>
      <c r="L24" s="10">
        <f ca="1">_xll.EURO($E24,$F24,$O24,$O24,$C24,$R24,1,3)/100</f>
        <v>7.8562921954676949E-3</v>
      </c>
      <c r="M24" s="10">
        <f ca="1">_xll.EURO($E24,$F24,$O24,$O24,$C24,$R24,1,5)/365.25</f>
        <v>-5.3720772156808116E-4</v>
      </c>
      <c r="N24" s="118">
        <f>VLOOKUP(D24,Lookups!$B$6:$H$304,6)</f>
        <v>37391</v>
      </c>
      <c r="O24" s="24">
        <f>VLOOKUP(D24,Lookups!$B$6:$E$304,4)</f>
        <v>3.5000000000000003E-2</v>
      </c>
      <c r="P24" s="19">
        <f>VLOOKUP(D24,Lookups!$B$6:$D$304,3)</f>
        <v>22</v>
      </c>
      <c r="Q24" s="147">
        <f t="shared" si="1"/>
        <v>1</v>
      </c>
      <c r="R24" s="28">
        <f t="shared" ca="1" si="2"/>
        <v>202</v>
      </c>
    </row>
    <row r="25" spans="1:18" x14ac:dyDescent="0.2">
      <c r="A25" s="112"/>
      <c r="B25" s="112"/>
      <c r="C25" s="131">
        <v>0.4</v>
      </c>
      <c r="D25" s="93">
        <v>37408</v>
      </c>
      <c r="E25" s="126">
        <v>49.749996185302734</v>
      </c>
      <c r="F25" s="127">
        <f t="shared" si="0"/>
        <v>75</v>
      </c>
      <c r="G25" s="64">
        <f ca="1">IF(AND(E25&gt;F25,$G$1="no"),"",_xll.EURO(E25,F25,O25,O25,C25,R25,1,0))</f>
        <v>0.88941296732772024</v>
      </c>
      <c r="H25" s="9">
        <f ca="1">_xll.EURO(E25,F25,O25,O25,C25,R25,1,1)</f>
        <v>0.12739831309737884</v>
      </c>
      <c r="I25" s="64">
        <f ca="1">IF(AND(F25&gt;E25,$G$1="no"),"",_xll.EURO(E25,F25,O25,O25,C25,R25,0,0))</f>
        <v>25.581902592264129</v>
      </c>
      <c r="J25" s="10">
        <f ca="1">_xll.EURO(E25,F25,O25,O25,C25,R25,0,1)</f>
        <v>-0.8505219203468497</v>
      </c>
      <c r="K25" s="14">
        <f ca="1">_xll.EURO($E25,$F25,$O25,$O25,$C25,$R25,1,2)</f>
        <v>1.3034816811844506E-2</v>
      </c>
      <c r="L25" s="10">
        <f ca="1">_xll.EURO($E25,$F25,$O25,$O25,$C25,$R25,1,3)/100</f>
        <v>8.2322153612229693E-2</v>
      </c>
      <c r="M25" s="10">
        <f ca="1">_xll.EURO($E25,$F25,$O25,$O25,$C25,$R25,1,5)/365.25</f>
        <v>-6.9810514802757882E-3</v>
      </c>
      <c r="N25" s="118">
        <f>VLOOKUP(D25,Lookups!$B$6:$H$304,6)</f>
        <v>37422</v>
      </c>
      <c r="O25" s="24">
        <f>VLOOKUP(D25,Lookups!$B$6:$E$304,4)</f>
        <v>3.5000000000000003E-2</v>
      </c>
      <c r="P25" s="19">
        <f>VLOOKUP(D25,Lookups!$B$6:$D$304,3)</f>
        <v>20</v>
      </c>
      <c r="Q25" s="147">
        <f t="shared" si="1"/>
        <v>1</v>
      </c>
      <c r="R25" s="28">
        <f t="shared" ca="1" si="2"/>
        <v>233</v>
      </c>
    </row>
    <row r="26" spans="1:18" x14ac:dyDescent="0.2">
      <c r="A26" s="112"/>
      <c r="B26" s="112"/>
      <c r="C26" s="131">
        <v>0.5</v>
      </c>
      <c r="D26" s="93">
        <v>37438</v>
      </c>
      <c r="E26" s="126">
        <v>62.499992370605469</v>
      </c>
      <c r="F26" s="127">
        <f t="shared" si="0"/>
        <v>75</v>
      </c>
      <c r="G26" s="64">
        <f ca="1">IF(AND(E26&gt;F26,$G$1="no"),"",_xll.EURO(E26,F26,O26,O26,C26,R26,1,0))</f>
        <v>6.1922200962545482</v>
      </c>
      <c r="H26" s="9">
        <f ca="1">_xll.EURO(E26,F26,O26,O26,C26,R26,1,1)</f>
        <v>0.40400199129462838</v>
      </c>
      <c r="I26" s="64">
        <f ca="1">IF(AND(F26&gt;E26,$G$1="no"),"",_xll.EURO(E26,F26,O26,O26,C26,R26,0,0))</f>
        <v>18.379972100559911</v>
      </c>
      <c r="J26" s="10">
        <f ca="1">_xll.EURO(E26,F26,O26,O26,C26,R26,0,1)</f>
        <v>-0.57101757394508545</v>
      </c>
      <c r="K26" s="14">
        <f ca="1">_xll.EURO($E26,$F26,$O26,$O26,$C26,$R26,1,2)</f>
        <v>1.4302150322956488E-2</v>
      </c>
      <c r="L26" s="10">
        <f ca="1">_xll.EURO($E26,$F26,$O26,$O26,$C26,$R26,1,3)/100</f>
        <v>0.20190402354136114</v>
      </c>
      <c r="M26" s="10">
        <f ca="1">_xll.EURO($E26,$F26,$O26,$O26,$C26,$R26,1,5)/365.25</f>
        <v>-1.8526331085730631E-2</v>
      </c>
      <c r="N26" s="118">
        <f>VLOOKUP(D26,Lookups!$B$6:$H$304,6)</f>
        <v>37453</v>
      </c>
      <c r="O26" s="24">
        <f>VLOOKUP(D26,Lookups!$B$6:$E$304,4)</f>
        <v>3.5000000000000003E-2</v>
      </c>
      <c r="P26" s="19">
        <f>VLOOKUP(D26,Lookups!$B$6:$D$304,3)</f>
        <v>22</v>
      </c>
      <c r="Q26" s="147">
        <f t="shared" si="1"/>
        <v>1</v>
      </c>
      <c r="R26" s="28">
        <f t="shared" ca="1" si="2"/>
        <v>264</v>
      </c>
    </row>
    <row r="27" spans="1:18" x14ac:dyDescent="0.2">
      <c r="A27" s="112"/>
      <c r="B27" s="112"/>
      <c r="C27" s="131">
        <v>0.5</v>
      </c>
      <c r="D27" s="93">
        <v>37469</v>
      </c>
      <c r="E27" s="126">
        <v>62.5</v>
      </c>
      <c r="F27" s="127">
        <f t="shared" si="0"/>
        <v>75</v>
      </c>
      <c r="G27" s="64">
        <f ca="1">IF(AND(E27&gt;F27,$G$1="no"),"",_xll.EURO(E27,F27,O27,O27,C27,R27,1,0))</f>
        <v>6.7329833215265786</v>
      </c>
      <c r="H27" s="9">
        <f ca="1">_xll.EURO(E27,F27,O27,O27,C27,R27,1,1)</f>
        <v>0.4158545817944036</v>
      </c>
      <c r="I27" s="64">
        <f ca="1">IF(AND(F27&gt;E27,$G$1="no"),"",_xll.EURO(E27,F27,O27,O27,C27,R27,0,0))</f>
        <v>18.88574156211476</v>
      </c>
      <c r="J27" s="10">
        <f ca="1">_xll.EURO(E27,F27,O27,O27,C27,R27,0,1)</f>
        <v>-0.55636607745265121</v>
      </c>
      <c r="K27" s="14">
        <f ca="1">_xll.EURO($E27,$F27,$O27,$O27,$C27,$R27,1,2)</f>
        <v>1.3606378890778854E-2</v>
      </c>
      <c r="L27" s="10">
        <f ca="1">_xll.EURO($E27,$F27,$O27,$O27,$C27,$R27,1,3)/100</f>
        <v>0.21390931906062755</v>
      </c>
      <c r="M27" s="10">
        <f ca="1">_xll.EURO($E27,$F27,$O27,$O27,$C27,$R27,1,5)/365.25</f>
        <v>-1.7544381318301661E-2</v>
      </c>
      <c r="N27" s="118">
        <f>VLOOKUP(D27,Lookups!$B$6:$H$304,6)</f>
        <v>37483</v>
      </c>
      <c r="O27" s="24">
        <f>VLOOKUP(D27,Lookups!$B$6:$E$304,4)</f>
        <v>3.5000000000000003E-2</v>
      </c>
      <c r="P27" s="19">
        <f>VLOOKUP(D27,Lookups!$B$6:$D$304,3)</f>
        <v>22</v>
      </c>
      <c r="Q27" s="147">
        <f t="shared" si="1"/>
        <v>1</v>
      </c>
      <c r="R27" s="28">
        <f t="shared" ca="1" si="2"/>
        <v>294</v>
      </c>
    </row>
    <row r="28" spans="1:18" x14ac:dyDescent="0.2">
      <c r="A28" s="112"/>
      <c r="B28" s="112"/>
      <c r="C28" s="131">
        <v>0.3</v>
      </c>
      <c r="D28" s="93">
        <v>37500</v>
      </c>
      <c r="E28" s="126">
        <v>42.500003814697266</v>
      </c>
      <c r="F28" s="127">
        <f t="shared" si="0"/>
        <v>75</v>
      </c>
      <c r="G28" s="64">
        <f ca="1">IF(AND(E28&gt;F28,$G$1="no"),"",_xll.EURO(E28,F28,O28,O28,C28,R28,1,0))</f>
        <v>0.12800551021749373</v>
      </c>
      <c r="H28" s="9">
        <f ca="1">_xll.EURO(E28,F28,O28,O28,C28,R28,1,1)</f>
        <v>3.0096395041852374E-2</v>
      </c>
      <c r="I28" s="64">
        <f ca="1">IF(AND(F28&gt;E28,$G$1="no"),"",_xll.EURO(E28,F28,O28,O28,C28,R28,0,0))</f>
        <v>31.631450961527307</v>
      </c>
      <c r="J28" s="10">
        <f ca="1">_xll.EURO(E28,F28,O28,O28,C28,R28,0,1)</f>
        <v>-0.93924050185158203</v>
      </c>
      <c r="K28" s="14">
        <f ca="1">_xll.EURO($E28,$F28,$O28,$O28,$C28,$R28,1,2)</f>
        <v>5.642258491926312E-3</v>
      </c>
      <c r="L28" s="10">
        <f ca="1">_xll.EURO($E28,$F28,$O28,$O28,$C28,$R28,1,3)/100</f>
        <v>2.7204785625671902E-2</v>
      </c>
      <c r="M28" s="10">
        <f ca="1">_xll.EURO($E28,$F28,$O28,$O28,$C28,$R28,1,5)/365.25</f>
        <v>-1.2433393908739088E-3</v>
      </c>
      <c r="N28" s="118">
        <f>VLOOKUP(D28,Lookups!$B$6:$H$304,6)</f>
        <v>37514</v>
      </c>
      <c r="O28" s="24">
        <f>VLOOKUP(D28,Lookups!$B$6:$E$304,4)</f>
        <v>3.5000000000000003E-2</v>
      </c>
      <c r="P28" s="19">
        <f>VLOOKUP(D28,Lookups!$B$6:$D$304,3)</f>
        <v>20</v>
      </c>
      <c r="Q28" s="147">
        <f t="shared" si="1"/>
        <v>1</v>
      </c>
      <c r="R28" s="28">
        <f t="shared" ca="1" si="2"/>
        <v>325</v>
      </c>
    </row>
    <row r="29" spans="1:18" x14ac:dyDescent="0.2">
      <c r="A29" s="112"/>
      <c r="B29" s="112"/>
      <c r="C29" s="131">
        <v>0.24249999999999999</v>
      </c>
      <c r="D29" s="93">
        <v>37530</v>
      </c>
      <c r="E29" s="126">
        <v>40.850002288818359</v>
      </c>
      <c r="F29" s="127">
        <f t="shared" si="0"/>
        <v>75</v>
      </c>
      <c r="G29" s="64">
        <f ca="1">IF(AND(E29&gt;F29,$G$1="no"),"",_xll.EURO(E29,F29,O29,O29,C29,R29,1,0))</f>
        <v>2.2393675284845038E-2</v>
      </c>
      <c r="H29" s="9">
        <f ca="1">_xll.EURO(E29,F29,O29,O29,C29,R29,1,1)</f>
        <v>7.4622915554828058E-3</v>
      </c>
      <c r="I29" s="64">
        <f ca="1">IF(AND(F29&gt;E29,$G$1="no"),"",_xll.EURO(E29,F29,O29,O29,C29,R29,0,0))</f>
        <v>33.030220932834332</v>
      </c>
      <c r="J29" s="10">
        <f ca="1">_xll.EURO(E29,F29,O29,O29,C29,R29,0,1)</f>
        <v>-0.9590920120994727</v>
      </c>
      <c r="K29" s="14">
        <f ca="1">_xll.EURO($E29,$F29,$O29,$O29,$C29,$R29,1,2)</f>
        <v>2.1025674086491276E-3</v>
      </c>
      <c r="L29" s="10">
        <f ca="1">_xll.EURO($E29,$F29,$O29,$O29,$C29,$R29,1,3)/100</f>
        <v>8.2695898465178566E-3</v>
      </c>
      <c r="M29" s="10">
        <f ca="1">_xll.EURO($E29,$F29,$O29,$O29,$C29,$R29,1,5)/365.25</f>
        <v>-2.8030138988964645E-4</v>
      </c>
      <c r="N29" s="118">
        <f>VLOOKUP(D29,Lookups!$B$6:$H$304,6)</f>
        <v>37544</v>
      </c>
      <c r="O29" s="24">
        <f>VLOOKUP(D29,Lookups!$B$6:$E$304,4)</f>
        <v>3.5000000000000003E-2</v>
      </c>
      <c r="P29" s="19">
        <f>VLOOKUP(D29,Lookups!$B$6:$D$304,3)</f>
        <v>23</v>
      </c>
      <c r="Q29" s="147">
        <f t="shared" si="1"/>
        <v>1</v>
      </c>
      <c r="R29" s="28">
        <f t="shared" ca="1" si="2"/>
        <v>355</v>
      </c>
    </row>
    <row r="30" spans="1:18" x14ac:dyDescent="0.2">
      <c r="A30" s="112"/>
      <c r="B30" s="112"/>
      <c r="C30" s="131">
        <v>0.24249999999999999</v>
      </c>
      <c r="D30" s="93">
        <v>37561</v>
      </c>
      <c r="E30" s="126">
        <v>40.799995422363281</v>
      </c>
      <c r="F30" s="127">
        <f t="shared" si="0"/>
        <v>75</v>
      </c>
      <c r="G30" s="64">
        <f ca="1">IF(AND(E30&gt;F30,$G$1="no"),"",_xll.EURO(E30,F30,O30,O30,C30,R30,1,0))</f>
        <v>3.1612113924039786E-2</v>
      </c>
      <c r="H30" s="9">
        <f ca="1">_xll.EURO(E30,F30,O30,O30,C30,R30,1,1)</f>
        <v>9.8668920404969915E-3</v>
      </c>
      <c r="I30" s="64">
        <f ca="1">IF(AND(F30&gt;E30,$G$1="no"),"",_xll.EURO(E30,F30,O30,O30,C30,R30,0,0))</f>
        <v>32.989723848156444</v>
      </c>
      <c r="J30" s="10">
        <f ca="1">_xll.EURO(E30,F30,O30,O30,C30,R30,0,1)</f>
        <v>-0.95382045658002357</v>
      </c>
      <c r="K30" s="14">
        <f ca="1">_xll.EURO($E30,$F30,$O30,$O30,$C30,$R30,1,2)</f>
        <v>2.5777270467195186E-3</v>
      </c>
      <c r="L30" s="10">
        <f ca="1">_xll.EURO($E30,$F30,$O30,$O30,$C30,$R30,1,3)/100</f>
        <v>1.0996791227557774E-2</v>
      </c>
      <c r="M30" s="10">
        <f ca="1">_xll.EURO($E30,$F30,$O30,$O30,$C30,$R30,1,5)/365.25</f>
        <v>-3.4240107060431389E-4</v>
      </c>
      <c r="N30" s="118">
        <f>VLOOKUP(D30,Lookups!$B$6:$H$304,6)</f>
        <v>37575</v>
      </c>
      <c r="O30" s="24">
        <f>VLOOKUP(D30,Lookups!$B$6:$E$304,4)</f>
        <v>3.5000000000000003E-2</v>
      </c>
      <c r="P30" s="19">
        <f>VLOOKUP(D30,Lookups!$B$6:$D$304,3)</f>
        <v>20</v>
      </c>
      <c r="Q30" s="147">
        <f t="shared" si="1"/>
        <v>1</v>
      </c>
      <c r="R30" s="28">
        <f t="shared" ca="1" si="2"/>
        <v>386</v>
      </c>
    </row>
    <row r="31" spans="1:18" x14ac:dyDescent="0.2">
      <c r="A31" s="112"/>
      <c r="B31" s="112"/>
      <c r="C31" s="131">
        <v>0.245</v>
      </c>
      <c r="D31" s="93">
        <v>37591</v>
      </c>
      <c r="E31" s="126">
        <v>40.799995422363281</v>
      </c>
      <c r="F31" s="127">
        <f t="shared" si="0"/>
        <v>75</v>
      </c>
      <c r="G31" s="64">
        <f ca="1">IF(AND(E31&gt;F31,$G$1="no"),"",_xll.EURO(E31,F31,O31,O31,C31,R31,1,0))</f>
        <v>4.6481524518105832E-2</v>
      </c>
      <c r="H31" s="9">
        <f ca="1">_xll.EURO(E31,F31,O31,O31,C31,R31,1,1)</f>
        <v>1.3439126597478779E-2</v>
      </c>
      <c r="I31" s="64">
        <f ca="1">IF(AND(F31&gt;E31,$G$1="no"),"",_xll.EURO(E31,F31,O31,O31,C31,R31,0,0))</f>
        <v>32.909983201959491</v>
      </c>
      <c r="J31" s="10">
        <f ca="1">_xll.EURO(E31,F31,O31,O31,C31,R31,0,1)</f>
        <v>-0.9474818464637571</v>
      </c>
      <c r="K31" s="14">
        <f ca="1">_xll.EURO($E31,$F31,$O31,$O31,$C31,$R31,1,2)</f>
        <v>3.2117111001858018E-3</v>
      </c>
      <c r="L31" s="10">
        <f ca="1">_xll.EURO($E31,$F31,$O31,$O31,$C31,$R31,1,3)/100</f>
        <v>1.4918525186025954E-2</v>
      </c>
      <c r="M31" s="10">
        <f ca="1">_xll.EURO($E31,$F31,$O31,$O31,$C31,$R31,1,5)/365.25</f>
        <v>-4.3485345077408187E-4</v>
      </c>
      <c r="N31" s="118">
        <f>VLOOKUP(D31,Lookups!$B$6:$H$304,6)</f>
        <v>37605</v>
      </c>
      <c r="O31" s="24">
        <f>VLOOKUP(D31,Lookups!$B$6:$E$304,4)</f>
        <v>3.5000000000000003E-2</v>
      </c>
      <c r="P31" s="19">
        <f>VLOOKUP(D31,Lookups!$B$6:$D$304,3)</f>
        <v>21</v>
      </c>
      <c r="Q31" s="147">
        <f t="shared" si="1"/>
        <v>1</v>
      </c>
      <c r="R31" s="28">
        <f t="shared" ca="1" si="2"/>
        <v>416</v>
      </c>
    </row>
    <row r="32" spans="1:18" x14ac:dyDescent="0.2">
      <c r="A32" s="112"/>
      <c r="B32" s="112"/>
      <c r="C32" s="131">
        <v>0.28499999999999998</v>
      </c>
      <c r="D32" s="93">
        <v>37622</v>
      </c>
      <c r="E32" s="126">
        <v>42.869998931884766</v>
      </c>
      <c r="F32" s="127">
        <f t="shared" si="0"/>
        <v>75</v>
      </c>
      <c r="G32" s="64">
        <f ca="1">IF(AND(E32&gt;F32,$G$1="no"),"",_xll.EURO(E32,F32,O32,O32,C32,R32,1,0))</f>
        <v>0.25852966700589186</v>
      </c>
      <c r="H32" s="9">
        <f ca="1">_xll.EURO(E32,F32,O32,O32,C32,R32,1,1)</f>
        <v>5.0785909278925782E-2</v>
      </c>
      <c r="I32" s="64">
        <f ca="1">IF(AND(F32&gt;E32,$G$1="no"),"",_xll.EURO(E32,F32,O32,O32,C32,R32,0,0))</f>
        <v>31.041343161329834</v>
      </c>
      <c r="J32" s="10">
        <f ca="1">_xll.EURO(E32,F32,O32,O32,C32,R32,0,1)</f>
        <v>-0.90728481810962036</v>
      </c>
      <c r="K32" s="14">
        <f ca="1">_xll.EURO($E32,$F32,$O32,$O32,$C32,$R32,1,2)</f>
        <v>7.6582455897554608E-3</v>
      </c>
      <c r="L32" s="10">
        <f ca="1">_xll.EURO($E32,$F32,$O32,$O32,$C32,$R32,1,3)/100</f>
        <v>4.9090606011961288E-2</v>
      </c>
      <c r="M32" s="10">
        <f ca="1">_xll.EURO($E32,$F32,$O32,$O32,$C32,$R32,1,5)/365.25</f>
        <v>-1.5401954357719748E-3</v>
      </c>
      <c r="N32" s="118">
        <f>VLOOKUP(D32,Lookups!$B$6:$H$304,6)</f>
        <v>37636</v>
      </c>
      <c r="O32" s="24">
        <f>VLOOKUP(D32,Lookups!$B$6:$E$304,4)</f>
        <v>3.5000000000000003E-2</v>
      </c>
      <c r="P32" s="19">
        <f>VLOOKUP(D32,Lookups!$B$6:$D$304,3)</f>
        <v>22</v>
      </c>
      <c r="Q32" s="147">
        <f t="shared" si="1"/>
        <v>0</v>
      </c>
      <c r="R32" s="28">
        <f t="shared" ca="1" si="2"/>
        <v>447</v>
      </c>
    </row>
    <row r="33" spans="1:18" x14ac:dyDescent="0.2">
      <c r="A33" s="112"/>
      <c r="B33" s="112"/>
      <c r="C33" s="131">
        <v>0.28499999999999998</v>
      </c>
      <c r="D33" s="93">
        <v>37653</v>
      </c>
      <c r="E33" s="126">
        <v>42.669995880126955</v>
      </c>
      <c r="F33" s="127">
        <f t="shared" si="0"/>
        <v>75</v>
      </c>
      <c r="G33" s="64">
        <f ca="1">IF(AND(E33&gt;F33,$G$1="no"),"",_xll.EURO(E33,F33,O33,O33,C33,R33,1,0))</f>
        <v>0.29650257386941714</v>
      </c>
      <c r="H33" s="9">
        <f ca="1">_xll.EURO(E33,F33,O33,O33,C33,R33,1,1)</f>
        <v>5.595396301474119E-2</v>
      </c>
      <c r="I33" s="64">
        <f ca="1">IF(AND(F33&gt;E33,$G$1="no"),"",_xll.EURO(E33,F33,O33,O33,C33,R33,0,0))</f>
        <v>31.179058010220118</v>
      </c>
      <c r="J33" s="10">
        <f ca="1">_xll.EURO(E33,F33,O33,O33,C33,R33,0,1)</f>
        <v>-0.89927497298676684</v>
      </c>
      <c r="K33" s="14">
        <f ca="1">_xll.EURO($E33,$F33,$O33,$O33,$C33,$R33,1,2)</f>
        <v>8.0267551906799475E-3</v>
      </c>
      <c r="L33" s="10">
        <f ca="1">_xll.EURO($E33,$F33,$O33,$O33,$C33,$R33,1,3)/100</f>
        <v>5.450894185286282E-2</v>
      </c>
      <c r="M33" s="10">
        <f ca="1">_xll.EURO($E33,$F33,$O33,$O33,$C33,$R33,1,5)/365.25</f>
        <v>-1.5965927725133426E-3</v>
      </c>
      <c r="N33" s="118">
        <f>VLOOKUP(D33,Lookups!$B$6:$H$304,6)</f>
        <v>37667</v>
      </c>
      <c r="O33" s="24">
        <f>VLOOKUP(D33,Lookups!$B$6:$E$304,4)</f>
        <v>3.5000000000000003E-2</v>
      </c>
      <c r="P33" s="19">
        <f>VLOOKUP(D33,Lookups!$B$6:$D$304,3)</f>
        <v>20</v>
      </c>
      <c r="Q33" s="147">
        <f t="shared" si="1"/>
        <v>0</v>
      </c>
      <c r="R33" s="28">
        <f t="shared" ca="1" si="2"/>
        <v>478</v>
      </c>
    </row>
    <row r="34" spans="1:18" x14ac:dyDescent="0.2">
      <c r="A34" s="112"/>
      <c r="B34" s="112"/>
      <c r="C34" s="131">
        <v>0.23749999999999999</v>
      </c>
      <c r="D34" s="93">
        <v>37681</v>
      </c>
      <c r="E34" s="126">
        <v>39.699993133544922</v>
      </c>
      <c r="F34" s="127">
        <f t="shared" si="0"/>
        <v>75</v>
      </c>
      <c r="G34" s="64">
        <f ca="1">IF(AND(E34&gt;F34,$G$1="no"),"",_xll.EURO(E34,F34,O34,O34,C34,R34,1,0))</f>
        <v>5.6672268932084546E-2</v>
      </c>
      <c r="H34" s="9">
        <f ca="1">_xll.EURO(E34,F34,O34,O34,C34,R34,1,1)</f>
        <v>1.5570635549630337E-2</v>
      </c>
      <c r="I34" s="64">
        <f ca="1">IF(AND(F34&gt;E34,$G$1="no"),"",_xll.EURO(E34,F34,O34,O34,C34,R34,0,0))</f>
        <v>33.685908717331429</v>
      </c>
      <c r="J34" s="10">
        <f ca="1">_xll.EURO(E34,F34,O34,O34,C34,R34,0,1)</f>
        <v>-0.93709876691319371</v>
      </c>
      <c r="K34" s="14">
        <f ca="1">_xll.EURO($E34,$F34,$O34,$O34,$C34,$R34,1,2)</f>
        <v>3.499360254044283E-3</v>
      </c>
      <c r="L34" s="10">
        <f ca="1">_xll.EURO($E34,$F34,$O34,$O34,$C34,$R34,1,3)/100</f>
        <v>1.8146523031732961E-2</v>
      </c>
      <c r="M34" s="10">
        <f ca="1">_xll.EURO($E34,$F34,$O34,$O34,$C34,$R34,1,5)/365.25</f>
        <v>-4.2043888058225753E-4</v>
      </c>
      <c r="N34" s="118">
        <f>VLOOKUP(D34,Lookups!$B$6:$H$304,6)</f>
        <v>37695</v>
      </c>
      <c r="O34" s="24">
        <f>VLOOKUP(D34,Lookups!$B$6:$E$304,4)</f>
        <v>3.5000000000000003E-2</v>
      </c>
      <c r="P34" s="19">
        <f>VLOOKUP(D34,Lookups!$B$6:$D$304,3)</f>
        <v>21</v>
      </c>
      <c r="Q34" s="147">
        <f t="shared" si="1"/>
        <v>0</v>
      </c>
      <c r="R34" s="28">
        <f t="shared" ca="1" si="2"/>
        <v>506</v>
      </c>
    </row>
    <row r="35" spans="1:18" x14ac:dyDescent="0.2">
      <c r="A35" s="112"/>
      <c r="B35" s="112"/>
      <c r="C35" s="131">
        <v>0.23749999999999999</v>
      </c>
      <c r="D35" s="93">
        <v>37712</v>
      </c>
      <c r="E35" s="126">
        <v>38.999987792968753</v>
      </c>
      <c r="F35" s="127">
        <f t="shared" si="0"/>
        <v>75</v>
      </c>
      <c r="G35" s="64">
        <f ca="1">IF(AND(E35&gt;F35,$G$1="no"),"",_xll.EURO(E35,F35,O35,O35,C35,R35,1,0))</f>
        <v>5.8490832572691054E-2</v>
      </c>
      <c r="H35" s="9">
        <f ca="1">_xll.EURO(E35,F35,O35,O35,C35,R35,1,1)</f>
        <v>1.5880397174272014E-2</v>
      </c>
      <c r="I35" s="64">
        <f ca="1">IF(AND(F35&gt;E35,$G$1="no"),"",_xll.EURO(E35,F35,O35,O35,C35,R35,0,0))</f>
        <v>34.252873189118375</v>
      </c>
      <c r="J35" s="10">
        <f ca="1">_xll.EURO(E35,F35,O35,O35,C35,R35,0,1)</f>
        <v>-0.93396323509724988</v>
      </c>
      <c r="K35" s="14">
        <f ca="1">_xll.EURO($E35,$F35,$O35,$O35,$C35,$R35,1,2)</f>
        <v>3.5151147244395992E-3</v>
      </c>
      <c r="L35" s="10">
        <f ca="1">_xll.EURO($E35,$F35,$O35,$O35,$C35,$R35,1,3)/100</f>
        <v>1.8668787877433583E-2</v>
      </c>
      <c r="M35" s="10">
        <f ca="1">_xll.EURO($E35,$F35,$O35,$O35,$C35,$R35,1,5)/365.25</f>
        <v>-4.0722912533854694E-4</v>
      </c>
      <c r="N35" s="118">
        <f>VLOOKUP(D35,Lookups!$B$6:$H$304,6)</f>
        <v>37726</v>
      </c>
      <c r="O35" s="24">
        <f>VLOOKUP(D35,Lookups!$B$6:$E$304,4)</f>
        <v>3.5000000000000003E-2</v>
      </c>
      <c r="P35" s="19">
        <f>VLOOKUP(D35,Lookups!$B$6:$D$304,3)</f>
        <v>22</v>
      </c>
      <c r="Q35" s="147">
        <f t="shared" si="1"/>
        <v>0</v>
      </c>
      <c r="R35" s="28">
        <f t="shared" ca="1" si="2"/>
        <v>537</v>
      </c>
    </row>
    <row r="36" spans="1:18" x14ac:dyDescent="0.2">
      <c r="A36" s="112"/>
      <c r="B36" s="112"/>
      <c r="C36" s="131">
        <v>0.26750000000000002</v>
      </c>
      <c r="D36" s="93">
        <v>37742</v>
      </c>
      <c r="E36" s="126">
        <v>42.000011444091797</v>
      </c>
      <c r="F36" s="127">
        <f t="shared" si="0"/>
        <v>75</v>
      </c>
      <c r="G36" s="64">
        <f ca="1">IF(AND(E36&gt;F36,$G$1="no"),"",_xll.EURO(E36,F36,O36,O36,C36,R36,1,0))</f>
        <v>0.2908797383490942</v>
      </c>
      <c r="H36" s="9">
        <f ca="1">_xll.EURO(E36,F36,O36,O36,C36,R36,1,1)</f>
        <v>5.4794705925916766E-2</v>
      </c>
      <c r="I36" s="64">
        <f ca="1">IF(AND(F36&gt;E36,$G$1="no"),"",_xll.EURO(E36,F36,O36,O36,C36,R36,0,0))</f>
        <v>31.545729790388009</v>
      </c>
      <c r="J36" s="10">
        <f ca="1">_xll.EURO(E36,F36,O36,O36,C36,R36,0,1)</f>
        <v>-0.89232229076901537</v>
      </c>
      <c r="K36" s="14">
        <f ca="1">_xll.EURO($E36,$F36,$O36,$O36,$C36,$R36,1,2)</f>
        <v>7.8328472324494993E-3</v>
      </c>
      <c r="L36" s="10">
        <f ca="1">_xll.EURO($E36,$F36,$O36,$O36,$C36,$R36,1,3)/100</f>
        <v>5.7376637662504636E-2</v>
      </c>
      <c r="M36" s="10">
        <f ca="1">_xll.EURO($E36,$F36,$O36,$O36,$C36,$R36,1,5)/365.25</f>
        <v>-1.3255877637543133E-3</v>
      </c>
      <c r="N36" s="118">
        <f>VLOOKUP(D36,Lookups!$B$6:$H$304,6)</f>
        <v>37756</v>
      </c>
      <c r="O36" s="24">
        <f>VLOOKUP(D36,Lookups!$B$6:$E$304,4)</f>
        <v>3.5000000000000003E-2</v>
      </c>
      <c r="P36" s="19">
        <f>VLOOKUP(D36,Lookups!$B$6:$D$304,3)</f>
        <v>21</v>
      </c>
      <c r="Q36" s="147">
        <f t="shared" si="1"/>
        <v>0</v>
      </c>
      <c r="R36" s="28">
        <f t="shared" ca="1" si="2"/>
        <v>567</v>
      </c>
    </row>
    <row r="37" spans="1:18" x14ac:dyDescent="0.2">
      <c r="A37" s="112"/>
      <c r="B37" s="112"/>
      <c r="C37" s="131">
        <v>0.28749999999999998</v>
      </c>
      <c r="D37" s="93">
        <v>37773</v>
      </c>
      <c r="E37" s="126">
        <v>47.749996185302734</v>
      </c>
      <c r="F37" s="127">
        <f t="shared" si="0"/>
        <v>75</v>
      </c>
      <c r="G37" s="64">
        <f ca="1">IF(AND(E37&gt;F37,$G$1="no"),"",_xll.EURO(E37,F37,O37,O37,C37,R37,1,0))</f>
        <v>1.0897473633969073</v>
      </c>
      <c r="H37" s="9">
        <f ca="1">_xll.EURO(E37,F37,O37,O37,C37,R37,1,1)</f>
        <v>0.14011152120780249</v>
      </c>
      <c r="I37" s="64">
        <f ca="1">IF(AND(F37&gt;E37,$G$1="no"),"",_xll.EURO(E37,F37,O37,O37,C37,R37,0,0))</f>
        <v>26.822135676995138</v>
      </c>
      <c r="J37" s="10">
        <f ca="1">_xll.EURO(E37,F37,O37,O37,C37,R37,0,1)</f>
        <v>-0.80419617462156467</v>
      </c>
      <c r="K37" s="14">
        <f ca="1">_xll.EURO($E37,$F37,$O37,$O37,$C37,$R37,1,2)</f>
        <v>1.2443403315263104E-2</v>
      </c>
      <c r="L37" s="10">
        <f ca="1">_xll.EURO($E37,$F37,$O37,$O37,$C37,$R37,1,3)/100</f>
        <v>0.13354716361499025</v>
      </c>
      <c r="M37" s="10">
        <f ca="1">_xll.EURO($E37,$F37,$O37,$O37,$C37,$R37,1,5)/365.25</f>
        <v>-3.1058435574467759E-3</v>
      </c>
      <c r="N37" s="118">
        <f>VLOOKUP(D37,Lookups!$B$6:$H$304,6)</f>
        <v>37787</v>
      </c>
      <c r="O37" s="24">
        <f>VLOOKUP(D37,Lookups!$B$6:$E$304,4)</f>
        <v>3.5000000000000003E-2</v>
      </c>
      <c r="P37" s="19">
        <f>VLOOKUP(D37,Lookups!$B$6:$D$304,3)</f>
        <v>21</v>
      </c>
      <c r="Q37" s="147">
        <f t="shared" si="1"/>
        <v>0</v>
      </c>
      <c r="R37" s="28">
        <f t="shared" ca="1" si="2"/>
        <v>598</v>
      </c>
    </row>
    <row r="38" spans="1:18" x14ac:dyDescent="0.2">
      <c r="A38" s="112"/>
      <c r="B38" s="112"/>
      <c r="C38" s="131">
        <v>0.3175</v>
      </c>
      <c r="D38" s="93">
        <v>37803</v>
      </c>
      <c r="E38" s="126">
        <v>55.999992370605469</v>
      </c>
      <c r="F38" s="127">
        <f t="shared" si="0"/>
        <v>75</v>
      </c>
      <c r="G38" s="64">
        <f ca="1">IF(AND(E38&gt;F38,$G$1="no"),"",_xll.EURO(E38,F38,O38,O38,C38,R38,1,0))</f>
        <v>3.5753181257548494</v>
      </c>
      <c r="H38" s="9">
        <f ca="1">_xll.EURO(E38,F38,O38,O38,C38,R38,1,1)</f>
        <v>0.29265992877345037</v>
      </c>
      <c r="I38" s="64">
        <f ca="1">IF(AND(F38&gt;E38,$G$1="no"),"",_xll.EURO(E38,F38,O38,O38,C38,R38,0,0))</f>
        <v>21.465667393695803</v>
      </c>
      <c r="J38" s="10">
        <f ca="1">_xll.EURO(E38,F38,O38,O38,C38,R38,0,1)</f>
        <v>-0.64893702302267153</v>
      </c>
      <c r="K38" s="14">
        <f ca="1">_xll.EURO($E38,$F38,$O38,$O38,$C38,$R38,1,2)</f>
        <v>1.4264732946717583E-2</v>
      </c>
      <c r="L38" s="10">
        <f ca="1">_xll.EURO($E38,$F38,$O38,$O38,$C38,$R38,1,3)/100</f>
        <v>0.2442039756402043</v>
      </c>
      <c r="M38" s="10">
        <f ca="1">_xll.EURO($E38,$F38,$O38,$O38,$C38,$R38,1,5)/365.25</f>
        <v>-5.8305457978543584E-3</v>
      </c>
      <c r="N38" s="118">
        <f>VLOOKUP(D38,Lookups!$B$6:$H$304,6)</f>
        <v>37817</v>
      </c>
      <c r="O38" s="24">
        <f>VLOOKUP(D38,Lookups!$B$6:$E$304,4)</f>
        <v>3.5000000000000003E-2</v>
      </c>
      <c r="P38" s="19">
        <f>VLOOKUP(D38,Lookups!$B$6:$D$304,3)</f>
        <v>22</v>
      </c>
      <c r="Q38" s="147">
        <f t="shared" si="1"/>
        <v>0</v>
      </c>
      <c r="R38" s="28">
        <f t="shared" ca="1" si="2"/>
        <v>628</v>
      </c>
    </row>
    <row r="39" spans="1:18" x14ac:dyDescent="0.2">
      <c r="A39" s="112"/>
      <c r="B39" s="112"/>
      <c r="C39" s="131">
        <v>0.55000000000000004</v>
      </c>
      <c r="D39" s="93">
        <v>37834</v>
      </c>
      <c r="E39" s="126">
        <v>56</v>
      </c>
      <c r="F39" s="127">
        <f t="shared" si="0"/>
        <v>75</v>
      </c>
      <c r="G39" s="64">
        <f ca="1">IF(AND(E39&gt;F39,$G$1="no"),"",_xll.EURO(E39,F39,O39,O39,C39,R39,1,0))</f>
        <v>10.095830910886995</v>
      </c>
      <c r="H39" s="9">
        <f ca="1">_xll.EURO(E39,F39,O39,O39,C39,R39,1,1)</f>
        <v>0.45964681986343831</v>
      </c>
      <c r="I39" s="64">
        <f ca="1">IF(AND(F39&gt;E39,$G$1="no"),"",_xll.EURO(E39,F39,O39,O39,C39,R39,0,0))</f>
        <v>27.933107371993589</v>
      </c>
      <c r="J39" s="10">
        <f ca="1">_xll.EURO(E39,F39,O39,O39,C39,R39,0,1)</f>
        <v>-0.47915720440532955</v>
      </c>
      <c r="K39" s="14">
        <f ca="1">_xll.EURO($E39,$F39,$O39,$O39,$C39,$R39,1,2)</f>
        <v>9.0498076160777201E-3</v>
      </c>
      <c r="L39" s="10">
        <f ca="1">_xll.EURO($E39,$F39,$O39,$O39,$C39,$R39,1,3)/100</f>
        <v>0.28162634601294873</v>
      </c>
      <c r="M39" s="10">
        <f ca="1">_xll.EURO($E39,$F39,$O39,$O39,$C39,$R39,1,5)/365.25</f>
        <v>-1.0784806753119616E-2</v>
      </c>
      <c r="N39" s="118">
        <f>VLOOKUP(D39,Lookups!$B$6:$H$304,6)</f>
        <v>37848</v>
      </c>
      <c r="O39" s="24">
        <f>VLOOKUP(D39,Lookups!$B$6:$E$304,4)</f>
        <v>3.5000000000000003E-2</v>
      </c>
      <c r="P39" s="19">
        <f>VLOOKUP(D39,Lookups!$B$6:$D$304,3)</f>
        <v>21</v>
      </c>
      <c r="Q39" s="147">
        <f t="shared" si="1"/>
        <v>0</v>
      </c>
      <c r="R39" s="28">
        <f t="shared" ca="1" si="2"/>
        <v>659</v>
      </c>
    </row>
    <row r="40" spans="1:18" x14ac:dyDescent="0.2">
      <c r="A40" s="112"/>
      <c r="B40" s="112"/>
      <c r="C40" s="131">
        <v>0.55000000000000004</v>
      </c>
      <c r="D40" s="93">
        <v>37865</v>
      </c>
      <c r="E40" s="126">
        <v>68.25</v>
      </c>
      <c r="F40" s="127">
        <f t="shared" si="0"/>
        <v>75</v>
      </c>
      <c r="G40" s="64">
        <f ca="1">IF(AND(E40&gt;F40,$G$1="no"),"",_xll.EURO(E40,F40,O40,O40,C40,R40,1,0))</f>
        <v>16.734456522884702</v>
      </c>
      <c r="H40" s="9">
        <f ca="1">_xll.EURO(E40,F40,O40,O40,C40,R40,1,1)</f>
        <v>0.56156419544573966</v>
      </c>
      <c r="I40" s="64">
        <f ca="1">IF(AND(F40&gt;E40,$G$1="no"),"",_xll.EURO(E40,F40,O40,O40,C40,R40,0,0))</f>
        <v>23.052587344717441</v>
      </c>
      <c r="J40" s="10">
        <f ca="1">_xll.EURO(E40,F40,O40,O40,C40,R40,0,1)</f>
        <v>-0.37445518556651652</v>
      </c>
      <c r="K40" s="14">
        <f ca="1">_xll.EURO($E40,$F40,$O40,$O40,$C40,$R40,1,2)</f>
        <v>7.0093379455051317E-3</v>
      </c>
      <c r="L40" s="10">
        <f ca="1">_xll.EURO($E40,$F40,$O40,$O40,$C40,$R40,1,3)/100</f>
        <v>0.33923750969804845</v>
      </c>
      <c r="M40" s="10">
        <f ca="1">_xll.EURO($E40,$F40,$O40,$O40,$C40,$R40,1,5)/365.25</f>
        <v>-1.1916759957724688E-2</v>
      </c>
      <c r="N40" s="118">
        <f>VLOOKUP(D40,Lookups!$B$6:$H$304,6)</f>
        <v>37879</v>
      </c>
      <c r="O40" s="24">
        <f>VLOOKUP(D40,Lookups!$B$6:$E$304,4)</f>
        <v>3.5000000000000003E-2</v>
      </c>
      <c r="P40" s="19">
        <f>VLOOKUP(D40,Lookups!$B$6:$D$304,3)</f>
        <v>21</v>
      </c>
      <c r="Q40" s="147">
        <f t="shared" si="1"/>
        <v>0</v>
      </c>
      <c r="R40" s="28">
        <f t="shared" ca="1" si="2"/>
        <v>690</v>
      </c>
    </row>
    <row r="41" spans="1:18" x14ac:dyDescent="0.2">
      <c r="A41" s="112"/>
      <c r="B41" s="112"/>
      <c r="C41" s="131">
        <v>0.22750000000000001</v>
      </c>
      <c r="D41" s="93">
        <v>37895</v>
      </c>
      <c r="E41" s="126">
        <v>38.850002288818359</v>
      </c>
      <c r="F41" s="127">
        <f t="shared" si="0"/>
        <v>75</v>
      </c>
      <c r="G41" s="64">
        <f ca="1">IF(AND(E41&gt;F41,$G$1="no"),"",_xll.EURO(E41,F41,O41,O41,C41,R41,1,0))</f>
        <v>0.1152107042595476</v>
      </c>
      <c r="H41" s="9">
        <f ca="1">_xll.EURO(E41,F41,O41,O41,C41,R41,1,1)</f>
        <v>2.6824468898467204E-2</v>
      </c>
      <c r="I41" s="64">
        <f ca="1">IF(AND(F41&gt;E41,$G$1="no"),"",_xll.EURO(E41,F41,O41,O41,C41,R41,0,0))</f>
        <v>33.855175895959228</v>
      </c>
      <c r="J41" s="10">
        <f ca="1">_xll.EURO(E41,F41,O41,O41,C41,R41,0,1)</f>
        <v>-0.90650796064311134</v>
      </c>
      <c r="K41" s="14">
        <f ca="1">_xll.EURO($E41,$F41,$O41,$O41,$C41,$R41,1,2)</f>
        <v>4.9385953920909305E-3</v>
      </c>
      <c r="L41" s="10">
        <f ca="1">_xll.EURO($E41,$F41,$O41,$O41,$C41,$R41,1,3)/100</f>
        <v>3.3427909453739704E-2</v>
      </c>
      <c r="M41" s="10">
        <f ca="1">_xll.EURO($E41,$F41,$O41,$O41,$C41,$R41,1,5)/365.25</f>
        <v>-5.1707450161006172E-4</v>
      </c>
      <c r="N41" s="118">
        <f>VLOOKUP(D41,Lookups!$B$6:$H$304,6)</f>
        <v>37909</v>
      </c>
      <c r="O41" s="24">
        <f>VLOOKUP(D41,Lookups!$B$6:$E$304,4)</f>
        <v>3.5000000000000003E-2</v>
      </c>
      <c r="P41" s="19">
        <f>VLOOKUP(D41,Lookups!$B$6:$D$304,3)</f>
        <v>23</v>
      </c>
      <c r="Q41" s="147">
        <f t="shared" si="1"/>
        <v>0</v>
      </c>
      <c r="R41" s="28">
        <f t="shared" ca="1" si="2"/>
        <v>720</v>
      </c>
    </row>
    <row r="42" spans="1:18" x14ac:dyDescent="0.2">
      <c r="A42" s="112"/>
      <c r="B42" s="112"/>
      <c r="C42" s="131">
        <v>0.22750000000000001</v>
      </c>
      <c r="D42" s="93">
        <v>37926</v>
      </c>
      <c r="E42" s="126">
        <v>38.799995422363281</v>
      </c>
      <c r="F42" s="127">
        <f t="shared" si="0"/>
        <v>75</v>
      </c>
      <c r="G42" s="64">
        <f ca="1">IF(AND(E42&gt;F42,$G$1="no"),"",_xll.EURO(E42,F42,O42,O42,C42,R42,1,0))</f>
        <v>0.13027268909516554</v>
      </c>
      <c r="H42" s="9">
        <f ca="1">_xll.EURO(E42,F42,O42,O42,C42,R42,1,1)</f>
        <v>2.9442308343571078E-2</v>
      </c>
      <c r="I42" s="64">
        <f ca="1">IF(AND(F42&gt;E42,$G$1="no"),"",_xll.EURO(E42,F42,O42,O42,C42,R42,0,0))</f>
        <v>33.816694324904461</v>
      </c>
      <c r="J42" s="10">
        <f ca="1">_xll.EURO(E42,F42,O42,O42,C42,R42,0,1)</f>
        <v>-0.90112170756872956</v>
      </c>
      <c r="K42" s="14">
        <f ca="1">_xll.EURO($E42,$F42,$O42,$O42,$C42,$R42,1,2)</f>
        <v>5.227719538405699E-3</v>
      </c>
      <c r="L42" s="10">
        <f ca="1">_xll.EURO($E42,$F42,$O42,$O42,$C42,$R42,1,3)/100</f>
        <v>3.6813468870057903E-2</v>
      </c>
      <c r="M42" s="10">
        <f ca="1">_xll.EURO($E42,$F42,$O42,$O42,$C42,$R42,1,5)/365.25</f>
        <v>-5.4511080087277458E-4</v>
      </c>
      <c r="N42" s="118">
        <f>VLOOKUP(D42,Lookups!$B$6:$H$304,6)</f>
        <v>37940</v>
      </c>
      <c r="O42" s="24">
        <f>VLOOKUP(D42,Lookups!$B$6:$E$304,4)</f>
        <v>3.5000000000000003E-2</v>
      </c>
      <c r="P42" s="19">
        <f>VLOOKUP(D42,Lookups!$B$6:$D$304,3)</f>
        <v>19</v>
      </c>
      <c r="Q42" s="147">
        <f t="shared" si="1"/>
        <v>0</v>
      </c>
      <c r="R42" s="28">
        <f t="shared" ca="1" si="2"/>
        <v>751</v>
      </c>
    </row>
    <row r="43" spans="1:18" x14ac:dyDescent="0.2">
      <c r="A43" s="112"/>
      <c r="B43" s="112"/>
      <c r="C43" s="131">
        <v>0.23250000000000001</v>
      </c>
      <c r="D43" s="93">
        <v>37956</v>
      </c>
      <c r="E43" s="126">
        <v>38.799995422363281</v>
      </c>
      <c r="F43" s="127">
        <f t="shared" si="0"/>
        <v>75</v>
      </c>
      <c r="G43" s="64">
        <f ca="1">IF(AND(E43&gt;F43,$G$1="no"),"",_xll.EURO(E43,F43,O43,O43,C43,R43,1,0))</f>
        <v>0.16729070605962293</v>
      </c>
      <c r="H43" s="9">
        <f ca="1">_xll.EURO(E43,F43,O43,O43,C43,R43,1,1)</f>
        <v>3.5518344806818369E-2</v>
      </c>
      <c r="I43" s="64">
        <f ca="1">IF(AND(F43&gt;E43,$G$1="no"),"",_xll.EURO(E43,F43,O43,O43,C43,R43,0,0))</f>
        <v>33.577931649279158</v>
      </c>
      <c r="J43" s="10">
        <f ca="1">_xll.EURO(E43,F43,O43,O43,C43,R43,0,1)</f>
        <v>-0.88742742089232785</v>
      </c>
      <c r="K43" s="14">
        <f ca="1">_xll.EURO($E43,$F43,$O43,$O43,$C43,$R43,1,2)</f>
        <v>5.8426197497330416E-3</v>
      </c>
      <c r="L43" s="10">
        <f ca="1">_xll.EURO($E43,$F43,$O43,$O43,$C43,$R43,1,3)/100</f>
        <v>4.3727508977377337E-2</v>
      </c>
      <c r="M43" s="10">
        <f ca="1">_xll.EURO($E43,$F43,$O43,$O43,$C43,$R43,1,5)/365.25</f>
        <v>-6.3369797596713373E-4</v>
      </c>
      <c r="N43" s="118">
        <f>VLOOKUP(D43,Lookups!$B$6:$H$304,6)</f>
        <v>37970</v>
      </c>
      <c r="O43" s="24">
        <f>VLOOKUP(D43,Lookups!$B$6:$E$304,4)</f>
        <v>3.7499999999999999E-2</v>
      </c>
      <c r="P43" s="19">
        <f>VLOOKUP(D43,Lookups!$B$6:$D$304,3)</f>
        <v>22</v>
      </c>
      <c r="Q43" s="147">
        <f t="shared" si="1"/>
        <v>0</v>
      </c>
      <c r="R43" s="28">
        <f t="shared" ca="1" si="2"/>
        <v>781</v>
      </c>
    </row>
    <row r="44" spans="1:18" x14ac:dyDescent="0.2">
      <c r="A44" s="112"/>
      <c r="B44" s="112"/>
      <c r="C44" s="131">
        <v>0.09</v>
      </c>
      <c r="D44" s="93">
        <v>37987</v>
      </c>
      <c r="E44" s="126">
        <v>40.869998931884766</v>
      </c>
      <c r="F44" s="127">
        <f t="shared" si="0"/>
        <v>75</v>
      </c>
      <c r="G44" s="64">
        <f ca="1">IF(AND(E44&gt;F44,$G$1="no"),"",_xll.EURO(E44,F44,O44,O44,C44,R44,1,0))</f>
        <v>4.1886011325269429E-6</v>
      </c>
      <c r="H44" s="9">
        <f ca="1">_xll.EURO(E44,F44,O44,O44,C44,R44,1,1)</f>
        <v>3.8271904417264069E-6</v>
      </c>
      <c r="I44" s="64">
        <f ca="1">IF(AND(F44&gt;E44,$G$1="no"),"",_xll.EURO(E44,F44,O44,O44,C44,R44,0,0))</f>
        <v>31.400046416345845</v>
      </c>
      <c r="J44" s="10">
        <f ca="1">_xll.EURO(E44,F44,O44,O44,C44,R44,0,1)</f>
        <v>-0.92000910117360402</v>
      </c>
      <c r="K44" s="14">
        <f ca="1">_xll.EURO($E44,$F44,$O44,$O44,$C44,$R44,1,2)</f>
        <v>3.2511232937747071E-6</v>
      </c>
      <c r="L44" s="10">
        <f ca="1">_xll.EURO($E44,$F44,$O44,$O44,$C44,$R44,1,3)/100</f>
        <v>1.0865532284449722E-5</v>
      </c>
      <c r="M44" s="10">
        <f ca="1">_xll.EURO($E44,$F44,$O44,$O44,$C44,$R44,1,5)/365.25</f>
        <v>-5.9785347091853633E-8</v>
      </c>
      <c r="N44" s="118">
        <f>VLOOKUP(D44,Lookups!$B$6:$H$304,6)</f>
        <v>38001</v>
      </c>
      <c r="O44" s="24">
        <f>VLOOKUP(D44,Lookups!$B$6:$E$304,4)</f>
        <v>3.7499999999999999E-2</v>
      </c>
      <c r="P44" s="19">
        <f>VLOOKUP(D44,Lookups!$B$6:$D$304,3)</f>
        <v>21</v>
      </c>
      <c r="Q44" s="147">
        <f t="shared" si="1"/>
        <v>0</v>
      </c>
      <c r="R44" s="28">
        <f t="shared" ca="1" si="2"/>
        <v>812</v>
      </c>
    </row>
    <row r="45" spans="1:18" x14ac:dyDescent="0.2">
      <c r="A45" s="112"/>
      <c r="B45" s="112"/>
      <c r="C45" s="131">
        <v>0.26</v>
      </c>
      <c r="D45" s="93">
        <v>38018</v>
      </c>
      <c r="E45" s="126">
        <v>40.669995880126955</v>
      </c>
      <c r="F45" s="127">
        <f t="shared" ref="F45:F76" si="3">IF($G$8="atm",E45,$G$8)</f>
        <v>75</v>
      </c>
      <c r="G45" s="64">
        <f ca="1">IF(AND(E45&gt;F45,$G$1="no"),"",_xll.EURO(E45,F45,O45,O45,C45,R45,1,0))</f>
        <v>0.51601607087496371</v>
      </c>
      <c r="H45" s="9">
        <f ca="1">_xll.EURO(E45,F45,O45,O45,C45,R45,1,1)</f>
        <v>8.0893457242979486E-2</v>
      </c>
      <c r="I45" s="64">
        <f ca="1">IF(AND(F45&gt;E45,$G$1="no"),"",_xll.EURO(E45,F45,O45,O45,C45,R45,0,0))</f>
        <v>31.99969931789893</v>
      </c>
      <c r="J45" s="10">
        <f ca="1">_xll.EURO(E45,F45,O45,O45,C45,R45,0,1)</f>
        <v>-0.83619595343957265</v>
      </c>
      <c r="K45" s="14">
        <f ca="1">_xll.EURO($E45,$F45,$O45,$O45,$C45,$R45,1,2)</f>
        <v>9.1327393781906793E-3</v>
      </c>
      <c r="L45" s="10">
        <f ca="1">_xll.EURO($E45,$F45,$O45,$O45,$C45,$R45,1,3)/100</f>
        <v>9.0648374159687559E-2</v>
      </c>
      <c r="M45" s="10">
        <f ca="1">_xll.EURO($E45,$F45,$O45,$O45,$C45,$R45,1,5)/365.25</f>
        <v>-1.3449199456755897E-3</v>
      </c>
      <c r="N45" s="118">
        <f>VLOOKUP(D45,Lookups!$B$6:$H$304,6)</f>
        <v>38032</v>
      </c>
      <c r="O45" s="24">
        <f>VLOOKUP(D45,Lookups!$B$6:$E$304,4)</f>
        <v>3.7499999999999999E-2</v>
      </c>
      <c r="P45" s="19">
        <f>VLOOKUP(D45,Lookups!$B$6:$D$304,3)</f>
        <v>20</v>
      </c>
      <c r="Q45" s="147">
        <f t="shared" si="1"/>
        <v>0</v>
      </c>
      <c r="R45" s="28">
        <f t="shared" ca="1" si="2"/>
        <v>843</v>
      </c>
    </row>
    <row r="46" spans="1:18" x14ac:dyDescent="0.2">
      <c r="A46" s="112"/>
      <c r="B46" s="112"/>
      <c r="C46" s="131">
        <v>0.2225</v>
      </c>
      <c r="D46" s="93">
        <v>38047</v>
      </c>
      <c r="E46" s="126">
        <v>38.699993133544922</v>
      </c>
      <c r="F46" s="127">
        <f t="shared" si="3"/>
        <v>75</v>
      </c>
      <c r="G46" s="64">
        <f ca="1">IF(AND(E46&gt;F46,$G$1="no"),"",_xll.EURO(E46,F46,O46,O46,C46,R46,1,0))</f>
        <v>0.1735873146374054</v>
      </c>
      <c r="H46" s="9">
        <f ca="1">_xll.EURO(E46,F46,O46,O46,C46,R46,1,1)</f>
        <v>3.6417821474226106E-2</v>
      </c>
      <c r="I46" s="64">
        <f ca="1">IF(AND(F46&gt;E46,$G$1="no"),"",_xll.EURO(E46,F46,O46,O46,C46,R46,0,0))</f>
        <v>33.364967514907832</v>
      </c>
      <c r="J46" s="10">
        <f ca="1">_xll.EURO(E46,F46,O46,O46,C46,R46,0,1)</f>
        <v>-0.8779450964827582</v>
      </c>
      <c r="K46" s="14">
        <f ca="1">_xll.EURO($E46,$F46,$O46,$O46,$C46,$R46,1,2)</f>
        <v>5.9016651331415121E-3</v>
      </c>
      <c r="L46" s="10">
        <f ca="1">_xll.EURO($E46,$F46,$O46,$O46,$C46,$R46,1,3)/100</f>
        <v>4.6951839843418428E-2</v>
      </c>
      <c r="M46" s="10">
        <f ca="1">_xll.EURO($E46,$F46,$O46,$O46,$C46,$R46,1,5)/365.25</f>
        <v>-5.8119075874919865E-4</v>
      </c>
      <c r="N46" s="118">
        <f>VLOOKUP(D46,Lookups!$B$6:$H$304,6)</f>
        <v>38061</v>
      </c>
      <c r="O46" s="24">
        <f>VLOOKUP(D46,Lookups!$B$6:$E$304,4)</f>
        <v>3.7499999999999999E-2</v>
      </c>
      <c r="P46" s="19">
        <f>VLOOKUP(D46,Lookups!$B$6:$D$304,3)</f>
        <v>23</v>
      </c>
      <c r="Q46" s="147">
        <f t="shared" si="1"/>
        <v>0</v>
      </c>
      <c r="R46" s="28">
        <f t="shared" ca="1" si="2"/>
        <v>872</v>
      </c>
    </row>
    <row r="47" spans="1:18" x14ac:dyDescent="0.2">
      <c r="A47" s="112"/>
      <c r="B47" s="112"/>
      <c r="C47" s="131">
        <v>0.2225</v>
      </c>
      <c r="D47" s="93">
        <v>38078</v>
      </c>
      <c r="E47" s="126">
        <v>37.999987792968753</v>
      </c>
      <c r="F47" s="127">
        <f t="shared" si="3"/>
        <v>75</v>
      </c>
      <c r="G47" s="64">
        <f ca="1">IF(AND(E47&gt;F47,$G$1="no"),"",_xll.EURO(E47,F47,O47,O47,C47,R47,1,0))</f>
        <v>0.165985664237146</v>
      </c>
      <c r="H47" s="9">
        <f ca="1">_xll.EURO(E47,F47,O47,O47,C47,R47,1,1)</f>
        <v>3.5080672107322526E-2</v>
      </c>
      <c r="I47" s="64">
        <f ca="1">IF(AND(F47&gt;E47,$G$1="no"),"",_xll.EURO(E47,F47,O47,O47,C47,R47,0,0))</f>
        <v>33.889918898345627</v>
      </c>
      <c r="J47" s="10">
        <f ca="1">_xll.EURO(E47,F47,O47,O47,C47,R47,0,1)</f>
        <v>-0.87637668216078746</v>
      </c>
      <c r="K47" s="14">
        <f ca="1">_xll.EURO($E47,$F47,$O47,$O47,$C47,$R47,1,2)</f>
        <v>5.7257902409103131E-3</v>
      </c>
      <c r="L47" s="10">
        <f ca="1">_xll.EURO($E47,$F47,$O47,$O47,$C47,$R47,1,3)/100</f>
        <v>4.5480987871739556E-2</v>
      </c>
      <c r="M47" s="10">
        <f ca="1">_xll.EURO($E47,$F47,$O47,$O47,$C47,$R47,1,5)/365.25</f>
        <v>-5.4328613593586936E-4</v>
      </c>
      <c r="N47" s="118">
        <f>VLOOKUP(D47,Lookups!$B$6:$H$304,6)</f>
        <v>38092</v>
      </c>
      <c r="O47" s="24">
        <f>VLOOKUP(D47,Lookups!$B$6:$E$304,4)</f>
        <v>3.7499999999999999E-2</v>
      </c>
      <c r="P47" s="19">
        <f>VLOOKUP(D47,Lookups!$B$6:$D$304,3)</f>
        <v>22</v>
      </c>
      <c r="Q47" s="147">
        <f t="shared" si="1"/>
        <v>0</v>
      </c>
      <c r="R47" s="28">
        <f t="shared" ca="1" si="2"/>
        <v>903</v>
      </c>
    </row>
    <row r="48" spans="1:18" x14ac:dyDescent="0.2">
      <c r="A48" s="112"/>
      <c r="B48" s="112"/>
      <c r="C48" s="131">
        <v>0.24</v>
      </c>
      <c r="D48" s="93">
        <v>38108</v>
      </c>
      <c r="E48" s="126">
        <v>41.000011444091797</v>
      </c>
      <c r="F48" s="127">
        <f t="shared" si="3"/>
        <v>75</v>
      </c>
      <c r="G48" s="64">
        <f ca="1">IF(AND(E48&gt;F48,$G$1="no"),"",_xll.EURO(E48,F48,O48,O48,C48,R48,1,0))</f>
        <v>0.47063291342549229</v>
      </c>
      <c r="H48" s="9">
        <f ca="1">_xll.EURO(E48,F48,O48,O48,C48,R48,1,1)</f>
        <v>7.5772639123893065E-2</v>
      </c>
      <c r="I48" s="64">
        <f ca="1">IF(AND(F48&gt;E48,$G$1="no"),"",_xll.EURO(E48,F48,O48,O48,C48,R48,0,0))</f>
        <v>31.364869047004269</v>
      </c>
      <c r="J48" s="10">
        <f ca="1">_xll.EURO(E48,F48,O48,O48,C48,R48,0,1)</f>
        <v>-0.83288167064969842</v>
      </c>
      <c r="K48" s="14">
        <f ca="1">_xll.EURO($E48,$F48,$O48,$O48,$C48,$R48,1,2)</f>
        <v>8.862530142999021E-3</v>
      </c>
      <c r="L48" s="10">
        <f ca="1">_xll.EURO($E48,$F48,$O48,$O48,$C48,$R48,1,3)/100</f>
        <v>9.1333130168256144E-2</v>
      </c>
      <c r="M48" s="10">
        <f ca="1">_xll.EURO($E48,$F48,$O48,$O48,$C48,$R48,1,5)/365.25</f>
        <v>-1.126383037852305E-3</v>
      </c>
      <c r="N48" s="118">
        <f>VLOOKUP(D48,Lookups!$B$6:$H$304,6)</f>
        <v>38122</v>
      </c>
      <c r="O48" s="24">
        <f>VLOOKUP(D48,Lookups!$B$6:$E$304,4)</f>
        <v>3.7499999999999999E-2</v>
      </c>
      <c r="P48" s="19">
        <f>VLOOKUP(D48,Lookups!$B$6:$D$304,3)</f>
        <v>20</v>
      </c>
      <c r="Q48" s="147">
        <f t="shared" si="1"/>
        <v>0</v>
      </c>
      <c r="R48" s="28">
        <f t="shared" ca="1" si="2"/>
        <v>933</v>
      </c>
    </row>
    <row r="49" spans="1:18" x14ac:dyDescent="0.2">
      <c r="A49" s="112"/>
      <c r="B49" s="112"/>
      <c r="C49" s="131">
        <v>0.25</v>
      </c>
      <c r="D49" s="93">
        <v>38139</v>
      </c>
      <c r="E49" s="126">
        <v>47.249996185302734</v>
      </c>
      <c r="F49" s="127">
        <f t="shared" si="3"/>
        <v>75</v>
      </c>
      <c r="G49" s="64">
        <f ca="1">IF(AND(E49&gt;F49,$G$1="no"),"",_xll.EURO(E49,F49,O49,O49,C49,R49,1,0))</f>
        <v>1.3754227445305709</v>
      </c>
      <c r="H49" s="9">
        <f ca="1">_xll.EURO(E49,F49,O49,O49,C49,R49,1,1)</f>
        <v>0.15852240587719407</v>
      </c>
      <c r="I49" s="64">
        <f ca="1">IF(AND(F49&gt;E49,$G$1="no"),"",_xll.EURO(E49,F49,O49,O49,C49,R49,0,0))</f>
        <v>26.510457294110829</v>
      </c>
      <c r="J49" s="10">
        <f ca="1">_xll.EURO(E49,F49,O49,O49,C49,R49,0,1)</f>
        <v>-0.74724448040582525</v>
      </c>
      <c r="K49" s="14">
        <f ca="1">_xll.EURO($E49,$F49,$O49,$O49,$C49,$R49,1,2)</f>
        <v>1.2167335529596314E-2</v>
      </c>
      <c r="L49" s="10">
        <f ca="1">_xll.EURO($E49,$F49,$O49,$O49,$C49,$R49,1,3)/100</f>
        <v>0.17923625370971569</v>
      </c>
      <c r="M49" s="10">
        <f ca="1">_xll.EURO($E49,$F49,$O49,$O49,$C49,$R49,1,5)/365.25</f>
        <v>-2.1829077129250996E-3</v>
      </c>
      <c r="N49" s="118">
        <f>VLOOKUP(D49,Lookups!$B$6:$H$304,6)</f>
        <v>38153</v>
      </c>
      <c r="O49" s="24">
        <f>VLOOKUP(D49,Lookups!$B$6:$E$304,4)</f>
        <v>3.7499999999999999E-2</v>
      </c>
      <c r="P49" s="19">
        <f>VLOOKUP(D49,Lookups!$B$6:$D$304,3)</f>
        <v>22</v>
      </c>
      <c r="Q49" s="147">
        <f t="shared" si="1"/>
        <v>0</v>
      </c>
      <c r="R49" s="28">
        <f t="shared" ca="1" si="2"/>
        <v>964</v>
      </c>
    </row>
    <row r="50" spans="1:18" x14ac:dyDescent="0.2">
      <c r="A50" s="112"/>
      <c r="B50" s="112"/>
      <c r="C50" s="131">
        <v>0.27</v>
      </c>
      <c r="D50" s="93">
        <v>38169</v>
      </c>
      <c r="E50" s="126">
        <v>55.749992370605469</v>
      </c>
      <c r="F50" s="127">
        <f t="shared" si="3"/>
        <v>75</v>
      </c>
      <c r="G50" s="64">
        <f ca="1">IF(AND(E50&gt;F50,$G$1="no"),"",_xll.EURO(E50,F50,O50,O50,C50,R50,1,0))</f>
        <v>3.8812407653813672</v>
      </c>
      <c r="H50" s="9">
        <f ca="1">_xll.EURO(E50,F50,O50,O50,C50,R50,1,1)</f>
        <v>0.29690366036740545</v>
      </c>
      <c r="I50" s="64">
        <f ca="1">IF(AND(F50&gt;E50,$G$1="no"),"",_xll.EURO(E50,F50,O50,O50,C50,R50,0,0))</f>
        <v>21.26363848678308</v>
      </c>
      <c r="J50" s="10">
        <f ca="1">_xll.EURO(E50,F50,O50,O50,C50,R50,0,1)</f>
        <v>-0.60607768156510333</v>
      </c>
      <c r="K50" s="14">
        <f ca="1">_xll.EURO($E50,$F50,$O50,$O50,$C50,$R50,1,2)</f>
        <v>1.3149981709265308E-2</v>
      </c>
      <c r="L50" s="10">
        <f ca="1">_xll.EURO($E50,$F50,$O50,$O50,$C50,$R50,1,3)/100</f>
        <v>0.30031339059662765</v>
      </c>
      <c r="M50" s="10">
        <f ca="1">_xll.EURO($E50,$F50,$O50,$O50,$C50,$R50,1,5)/365.25</f>
        <v>-3.6802183128299046E-3</v>
      </c>
      <c r="N50" s="118">
        <f>VLOOKUP(D50,Lookups!$B$6:$H$304,6)</f>
        <v>38183</v>
      </c>
      <c r="O50" s="24">
        <f>VLOOKUP(D50,Lookups!$B$6:$E$304,4)</f>
        <v>3.7499999999999999E-2</v>
      </c>
      <c r="P50" s="19">
        <f>VLOOKUP(D50,Lookups!$B$6:$D$304,3)</f>
        <v>21</v>
      </c>
      <c r="Q50" s="147">
        <f t="shared" si="1"/>
        <v>0</v>
      </c>
      <c r="R50" s="28">
        <f t="shared" ca="1" si="2"/>
        <v>994</v>
      </c>
    </row>
    <row r="51" spans="1:18" x14ac:dyDescent="0.2">
      <c r="A51" s="112"/>
      <c r="B51" s="112"/>
      <c r="C51" s="131">
        <v>0.27</v>
      </c>
      <c r="D51" s="93">
        <v>38200</v>
      </c>
      <c r="E51" s="126">
        <v>55.75</v>
      </c>
      <c r="F51" s="127">
        <f t="shared" si="3"/>
        <v>75</v>
      </c>
      <c r="G51" s="64">
        <f ca="1">IF(AND(E51&gt;F51,$G$1="no"),"",_xll.EURO(E51,F51,O51,O51,C51,R51,1,0))</f>
        <v>3.9943556046205888</v>
      </c>
      <c r="H51" s="9">
        <f ca="1">_xll.EURO(E51,F51,O51,O51,C51,R51,1,1)</f>
        <v>0.30039818981444638</v>
      </c>
      <c r="I51" s="64">
        <f ca="1">IF(AND(F51&gt;E51,$G$1="no"),"",_xll.EURO(E51,F51,O51,O51,C51,R51,0,0))</f>
        <v>21.32151055330511</v>
      </c>
      <c r="J51" s="10">
        <f ca="1">_xll.EURO(E51,F51,O51,O51,C51,R51,0,1)</f>
        <v>-0.5997137555717631</v>
      </c>
      <c r="K51" s="14">
        <f ca="1">_xll.EURO($E51,$F51,$O51,$O51,$C51,$R51,1,2)</f>
        <v>1.2985258796567502E-2</v>
      </c>
      <c r="L51" s="10">
        <f ca="1">_xll.EURO($E51,$F51,$O51,$O51,$C51,$R51,1,3)/100</f>
        <v>0.30580019494644828</v>
      </c>
      <c r="M51" s="10">
        <f ca="1">_xll.EURO($E51,$F51,$O51,$O51,$C51,$R51,1,5)/365.25</f>
        <v>-3.6175142123275796E-3</v>
      </c>
      <c r="N51" s="118">
        <f>VLOOKUP(D51,Lookups!$B$6:$H$304,6)</f>
        <v>38214</v>
      </c>
      <c r="O51" s="24">
        <f>VLOOKUP(D51,Lookups!$B$6:$E$304,4)</f>
        <v>3.7499999999999999E-2</v>
      </c>
      <c r="P51" s="19">
        <f>VLOOKUP(D51,Lookups!$B$6:$D$304,3)</f>
        <v>22</v>
      </c>
      <c r="Q51" s="147">
        <f t="shared" si="1"/>
        <v>0</v>
      </c>
      <c r="R51" s="28">
        <f t="shared" ca="1" si="2"/>
        <v>1025</v>
      </c>
    </row>
    <row r="52" spans="1:18" x14ac:dyDescent="0.2">
      <c r="A52" s="112"/>
      <c r="B52" s="112"/>
      <c r="C52" s="131">
        <v>0.24</v>
      </c>
      <c r="D52" s="93">
        <v>38231</v>
      </c>
      <c r="E52" s="126">
        <v>40.500003814697266</v>
      </c>
      <c r="F52" s="127">
        <f t="shared" si="3"/>
        <v>75</v>
      </c>
      <c r="G52" s="64">
        <f ca="1">IF(AND(E52&gt;F52,$G$1="no"),"",_xll.EURO(E52,F52,O52,O52,C52,R52,1,0))</f>
        <v>0.56947357572141799</v>
      </c>
      <c r="H52" s="9">
        <f ca="1">_xll.EURO(E52,F52,O52,O52,C52,R52,1,1)</f>
        <v>8.5948775722069062E-2</v>
      </c>
      <c r="I52" s="64">
        <f ca="1">IF(AND(F52&gt;E52,$G$1="no"),"",_xll.EURO(E52,F52,O52,O52,C52,R52,0,0))</f>
        <v>31.524652660966964</v>
      </c>
      <c r="J52" s="10">
        <f ca="1">_xll.EURO(E52,F52,O52,O52,C52,R52,0,1)</f>
        <v>-0.81130289117616361</v>
      </c>
      <c r="K52" s="14">
        <f ca="1">_xll.EURO($E52,$F52,$O52,$O52,$C52,$R52,1,2)</f>
        <v>9.2320138534167963E-3</v>
      </c>
      <c r="L52" s="10">
        <f ca="1">_xll.EURO($E52,$F52,$O52,$O52,$C52,$R52,1,3)/100</f>
        <v>0.1050730916527902</v>
      </c>
      <c r="M52" s="10">
        <f ca="1">_xll.EURO($E52,$F52,$O52,$O52,$C52,$R52,1,5)/365.25</f>
        <v>-1.1355448922376E-3</v>
      </c>
      <c r="N52" s="118">
        <f>VLOOKUP(D52,Lookups!$B$6:$H$304,6)</f>
        <v>38245</v>
      </c>
      <c r="O52" s="24">
        <f>VLOOKUP(D52,Lookups!$B$6:$E$304,4)</f>
        <v>3.7499999999999999E-2</v>
      </c>
      <c r="P52" s="19">
        <f>VLOOKUP(D52,Lookups!$B$6:$D$304,3)</f>
        <v>21</v>
      </c>
      <c r="Q52" s="147">
        <f t="shared" si="1"/>
        <v>0</v>
      </c>
      <c r="R52" s="28">
        <f t="shared" ca="1" si="2"/>
        <v>1056</v>
      </c>
    </row>
    <row r="53" spans="1:18" x14ac:dyDescent="0.2">
      <c r="A53" s="112"/>
      <c r="B53" s="112"/>
      <c r="C53" s="131">
        <v>0.2175</v>
      </c>
      <c r="D53" s="93">
        <v>38261</v>
      </c>
      <c r="E53" s="126">
        <v>37.100002288818359</v>
      </c>
      <c r="F53" s="127">
        <f t="shared" si="3"/>
        <v>75</v>
      </c>
      <c r="G53" s="64">
        <f ca="1">IF(AND(E53&gt;F53,$G$1="no"),"",_xll.EURO(E53,F53,O53,O53,C53,R53,1,0))</f>
        <v>0.20493435505387825</v>
      </c>
      <c r="H53" s="9">
        <f ca="1">_xll.EURO(E53,F53,O53,O53,C53,R53,1,1)</f>
        <v>4.0775031903362818E-2</v>
      </c>
      <c r="I53" s="64">
        <f ca="1">IF(AND(F53&gt;E53,$G$1="no"),"",_xll.EURO(E53,F53,O53,O53,C53,R53,0,0))</f>
        <v>34.106190848109698</v>
      </c>
      <c r="J53" s="10">
        <f ca="1">_xll.EURO(E53,F53,O53,O53,C53,R53,0,1)</f>
        <v>-0.85371727786936147</v>
      </c>
      <c r="K53" s="14">
        <f ca="1">_xll.EURO($E53,$F53,$O53,$O53,$C53,$R53,1,2)</f>
        <v>6.1571639432641051E-3</v>
      </c>
      <c r="L53" s="10">
        <f ca="1">_xll.EURO($E53,$F53,$O53,$O53,$C53,$R53,1,3)/100</f>
        <v>5.4805917447527427E-2</v>
      </c>
      <c r="M53" s="10">
        <f ca="1">_xll.EURO($E53,$F53,$O53,$O53,$C53,$R53,1,5)/365.25</f>
        <v>-5.277756740867728E-4</v>
      </c>
      <c r="N53" s="118">
        <f>VLOOKUP(D53,Lookups!$B$6:$H$304,6)</f>
        <v>38275</v>
      </c>
      <c r="O53" s="24">
        <f>VLOOKUP(D53,Lookups!$B$6:$E$304,4)</f>
        <v>3.7499999999999999E-2</v>
      </c>
      <c r="P53" s="19">
        <f>VLOOKUP(D53,Lookups!$B$6:$D$304,3)</f>
        <v>21</v>
      </c>
      <c r="Q53" s="147">
        <f t="shared" si="1"/>
        <v>0</v>
      </c>
      <c r="R53" s="28">
        <f t="shared" ca="1" si="2"/>
        <v>1086</v>
      </c>
    </row>
    <row r="54" spans="1:18" x14ac:dyDescent="0.2">
      <c r="A54" s="112"/>
      <c r="B54" s="112"/>
      <c r="C54" s="131">
        <v>0.2175</v>
      </c>
      <c r="D54" s="93">
        <v>38292</v>
      </c>
      <c r="E54" s="126">
        <v>37.049995422363281</v>
      </c>
      <c r="F54" s="127">
        <f t="shared" si="3"/>
        <v>75</v>
      </c>
      <c r="G54" s="64">
        <f ca="1">IF(AND(E54&gt;F54,$G$1="no"),"",_xll.EURO(E54,F54,O54,O54,C54,R54,1,0))</f>
        <v>0.21938930582077898</v>
      </c>
      <c r="H54" s="9">
        <f ca="1">_xll.EURO(E54,F54,O54,O54,C54,R54,1,1)</f>
        <v>4.2856016300109975E-2</v>
      </c>
      <c r="I54" s="64">
        <f ca="1">IF(AND(F54&gt;E54,$G$1="no"),"",_xll.EURO(E54,F54,O54,O54,C54,R54,0,0))</f>
        <v>34.057506665746189</v>
      </c>
      <c r="J54" s="10">
        <f ca="1">_xll.EURO(E54,F54,O54,O54,C54,R54,0,1)</f>
        <v>-0.84879387245551985</v>
      </c>
      <c r="K54" s="14">
        <f ca="1">_xll.EURO($E54,$F54,$O54,$O54,$C54,$R54,1,2)</f>
        <v>6.3229810584703545E-3</v>
      </c>
      <c r="L54" s="10">
        <f ca="1">_xll.EURO($E54,$F54,$O54,$O54,$C54,$R54,1,3)/100</f>
        <v>5.7732505808800363E-2</v>
      </c>
      <c r="M54" s="10">
        <f ca="1">_xll.EURO($E54,$F54,$O54,$O54,$C54,$R54,1,5)/365.25</f>
        <v>-5.3955331841218563E-4</v>
      </c>
      <c r="N54" s="118">
        <f>VLOOKUP(D54,Lookups!$B$6:$H$304,6)</f>
        <v>38306</v>
      </c>
      <c r="O54" s="24">
        <f>VLOOKUP(D54,Lookups!$B$6:$E$304,4)</f>
        <v>3.7499999999999999E-2</v>
      </c>
      <c r="P54" s="19">
        <f>VLOOKUP(D54,Lookups!$B$6:$D$304,3)</f>
        <v>21</v>
      </c>
      <c r="Q54" s="147">
        <f t="shared" si="1"/>
        <v>0</v>
      </c>
      <c r="R54" s="28">
        <f t="shared" ca="1" si="2"/>
        <v>1117</v>
      </c>
    </row>
    <row r="55" spans="1:18" x14ac:dyDescent="0.2">
      <c r="A55" s="112"/>
      <c r="B55" s="112"/>
      <c r="C55" s="131">
        <v>0.2175</v>
      </c>
      <c r="D55" s="93">
        <v>38322</v>
      </c>
      <c r="E55" s="126">
        <v>37.049995422363281</v>
      </c>
      <c r="F55" s="127">
        <f t="shared" si="3"/>
        <v>75</v>
      </c>
      <c r="G55" s="64">
        <f ca="1">IF(AND(E55&gt;F55,$G$1="no"),"",_xll.EURO(E55,F55,O55,O55,C55,R55,1,0))</f>
        <v>0.23579347215059965</v>
      </c>
      <c r="H55" s="9">
        <f ca="1">_xll.EURO(E55,F55,O55,O55,C55,R55,1,1)</f>
        <v>4.5171919808618524E-2</v>
      </c>
      <c r="I55" s="64">
        <f ca="1">IF(AND(F55&gt;E55,$G$1="no"),"",_xll.EURO(E55,F55,O55,O55,C55,R55,0,0))</f>
        <v>33.969846996147268</v>
      </c>
      <c r="J55" s="10">
        <f ca="1">_xll.EURO(E55,F55,O55,O55,C55,R55,0,1)</f>
        <v>-0.84373583921377593</v>
      </c>
      <c r="K55" s="14">
        <f ca="1">_xll.EURO($E55,$F55,$O55,$O55,$C55,$R55,1,2)</f>
        <v>6.5034327959831205E-3</v>
      </c>
      <c r="L55" s="10">
        <f ca="1">_xll.EURO($E55,$F55,$O55,$O55,$C55,$R55,1,3)/100</f>
        <v>6.0974946603381541E-2</v>
      </c>
      <c r="M55" s="10">
        <f ca="1">_xll.EURO($E55,$F55,$O55,$O55,$C55,$R55,1,5)/365.25</f>
        <v>-5.5391026936083096E-4</v>
      </c>
      <c r="N55" s="118">
        <f>VLOOKUP(D55,Lookups!$B$6:$H$304,6)</f>
        <v>38336</v>
      </c>
      <c r="O55" s="24">
        <f>VLOOKUP(D55,Lookups!$B$6:$E$304,4)</f>
        <v>3.7499999999999999E-2</v>
      </c>
      <c r="P55" s="19">
        <f>VLOOKUP(D55,Lookups!$B$6:$D$304,3)</f>
        <v>23</v>
      </c>
      <c r="Q55" s="147">
        <f t="shared" si="1"/>
        <v>0</v>
      </c>
      <c r="R55" s="28">
        <f t="shared" ca="1" si="2"/>
        <v>1147</v>
      </c>
    </row>
    <row r="56" spans="1:18" x14ac:dyDescent="0.2">
      <c r="A56" s="112"/>
      <c r="B56" s="112"/>
      <c r="C56" s="131">
        <v>0.25</v>
      </c>
      <c r="D56" s="93">
        <v>38353</v>
      </c>
      <c r="E56" s="126">
        <v>40.869998931884766</v>
      </c>
      <c r="F56" s="127">
        <f t="shared" si="3"/>
        <v>75</v>
      </c>
      <c r="G56" s="64">
        <f ca="1">IF(AND(E56&gt;F56,$G$1="no"),"",_xll.EURO(E56,F56,O56,O56,C56,R56,1,0))</f>
        <v>0.87379469300299606</v>
      </c>
      <c r="H56" s="9">
        <f ca="1">_xll.EURO(E56,F56,O56,O56,C56,R56,1,1)</f>
        <v>0.11402219591476991</v>
      </c>
      <c r="I56" s="64">
        <f ca="1">IF(AND(F56&gt;E56,$G$1="no"),"",_xll.EURO(E56,F56,O56,O56,C56,R56,0,0))</f>
        <v>30.87295120872967</v>
      </c>
      <c r="J56" s="10">
        <f ca="1">_xll.EURO(E56,F56,O56,O56,C56,R56,0,1)</f>
        <v>-0.76494515178192701</v>
      </c>
      <c r="K56" s="14">
        <f ca="1">_xll.EURO($E56,$F56,$O56,$O56,$C56,$R56,1,2)</f>
        <v>1.0118399799896146E-2</v>
      </c>
      <c r="L56" s="10">
        <f ca="1">_xll.EURO($E56,$F56,$O56,$O56,$C56,$R56,1,3)/100</f>
        <v>0.1362749911724575</v>
      </c>
      <c r="M56" s="10">
        <f ca="1">_xll.EURO($E56,$F56,$O56,$O56,$C56,$R56,1,5)/365.25</f>
        <v>-1.3503491471814433E-3</v>
      </c>
      <c r="N56" s="118">
        <f>VLOOKUP(D56,Lookups!$B$6:$H$304,6)</f>
        <v>38367</v>
      </c>
      <c r="O56" s="24">
        <f>VLOOKUP(D56,Lookups!$B$6:$E$304,4)</f>
        <v>0.04</v>
      </c>
      <c r="P56" s="19">
        <f>VLOOKUP(D56,Lookups!$B$6:$D$304,3)</f>
        <v>21</v>
      </c>
      <c r="Q56" s="147">
        <f t="shared" si="1"/>
        <v>0</v>
      </c>
      <c r="R56" s="28">
        <f t="shared" ca="1" si="2"/>
        <v>1178</v>
      </c>
    </row>
    <row r="57" spans="1:18" x14ac:dyDescent="0.2">
      <c r="A57" s="112"/>
      <c r="B57" s="112"/>
      <c r="C57" s="131">
        <v>0.25</v>
      </c>
      <c r="D57" s="93">
        <v>38384</v>
      </c>
      <c r="E57" s="126">
        <v>40.669995880126955</v>
      </c>
      <c r="F57" s="127">
        <f t="shared" si="3"/>
        <v>75</v>
      </c>
      <c r="G57" s="64">
        <f ca="1">IF(AND(E57&gt;F57,$G$1="no"),"",_xll.EURO(E57,F57,O57,O57,C57,R57,1,0))</f>
        <v>0.89244384294580215</v>
      </c>
      <c r="H57" s="9">
        <f ca="1">_xll.EURO(E57,F57,O57,O57,C57,R57,1,1)</f>
        <v>0.11542125116953264</v>
      </c>
      <c r="I57" s="64">
        <f ca="1">IF(AND(F57&gt;E57,$G$1="no"),"",_xll.EURO(E57,F57,O57,O57,C57,R57,0,0))</f>
        <v>30.965128203746467</v>
      </c>
      <c r="J57" s="10">
        <f ca="1">_xll.EURO(E57,F57,O57,O57,C57,R57,0,1)</f>
        <v>-0.76056711911417829</v>
      </c>
      <c r="K57" s="14">
        <f ca="1">_xll.EURO($E57,$F57,$O57,$O57,$C57,$R57,1,2)</f>
        <v>1.0111318873908997E-2</v>
      </c>
      <c r="L57" s="10">
        <f ca="1">_xll.EURO($E57,$F57,$O57,$O57,$C57,$R57,1,3)/100</f>
        <v>0.13839874386918852</v>
      </c>
      <c r="M57" s="10">
        <f ca="1">_xll.EURO($E57,$F57,$O57,$O57,$C57,$R57,1,5)/365.25</f>
        <v>-1.3331865463346256E-3</v>
      </c>
      <c r="N57" s="118">
        <f>VLOOKUP(D57,Lookups!$B$6:$H$304,6)</f>
        <v>38398</v>
      </c>
      <c r="O57" s="24">
        <f>VLOOKUP(D57,Lookups!$B$6:$E$304,4)</f>
        <v>0.04</v>
      </c>
      <c r="P57" s="19">
        <f>VLOOKUP(D57,Lookups!$B$6:$D$304,3)</f>
        <v>20</v>
      </c>
      <c r="Q57" s="147">
        <f t="shared" si="1"/>
        <v>0</v>
      </c>
      <c r="R57" s="28">
        <f t="shared" ca="1" si="2"/>
        <v>1209</v>
      </c>
    </row>
    <row r="58" spans="1:18" x14ac:dyDescent="0.2">
      <c r="A58" s="112"/>
      <c r="B58" s="112"/>
      <c r="C58" s="131">
        <v>0.215</v>
      </c>
      <c r="D58" s="93">
        <v>38412</v>
      </c>
      <c r="E58" s="126">
        <v>38.699993133544922</v>
      </c>
      <c r="F58" s="127">
        <f t="shared" si="3"/>
        <v>75</v>
      </c>
      <c r="G58" s="64">
        <f ca="1">IF(AND(E58&gt;F58,$G$1="no"),"",_xll.EURO(E58,F58,O58,O58,C58,R58,1,0))</f>
        <v>0.35887569591173207</v>
      </c>
      <c r="H58" s="9">
        <f ca="1">_xll.EURO(E58,F58,O58,O58,C58,R58,1,1)</f>
        <v>6.1293604236247891E-2</v>
      </c>
      <c r="I58" s="64">
        <f ca="1">IF(AND(F58&gt;E58,$G$1="no"),"",_xll.EURO(E58,F58,O58,O58,C58,R58,0,0))</f>
        <v>32.0599025579249</v>
      </c>
      <c r="J58" s="10">
        <f ca="1">_xll.EURO(E58,F58,O58,O58,C58,R58,0,1)</f>
        <v>-0.81201275569472409</v>
      </c>
      <c r="K58" s="14">
        <f ca="1">_xll.EURO($E58,$F58,$O58,$O58,$C58,$R58,1,2)</f>
        <v>7.6733438950947683E-3</v>
      </c>
      <c r="L58" s="10">
        <f ca="1">_xll.EURO($E58,$F58,$O58,$O58,$C58,$R58,1,3)/100</f>
        <v>8.3680520563788774E-2</v>
      </c>
      <c r="M58" s="10">
        <f ca="1">_xll.EURO($E58,$F58,$O58,$O58,$C58,$R58,1,5)/365.25</f>
        <v>-6.8791359397688098E-4</v>
      </c>
      <c r="N58" s="118">
        <f>VLOOKUP(D58,Lookups!$B$6:$H$304,6)</f>
        <v>38426</v>
      </c>
      <c r="O58" s="24">
        <f>VLOOKUP(D58,Lookups!$B$6:$E$304,4)</f>
        <v>0.04</v>
      </c>
      <c r="P58" s="19">
        <f>VLOOKUP(D58,Lookups!$B$6:$D$304,3)</f>
        <v>23</v>
      </c>
      <c r="Q58" s="147">
        <f t="shared" si="1"/>
        <v>0</v>
      </c>
      <c r="R58" s="28">
        <f t="shared" ca="1" si="2"/>
        <v>1237</v>
      </c>
    </row>
    <row r="59" spans="1:18" x14ac:dyDescent="0.2">
      <c r="A59" s="112"/>
      <c r="B59" s="112"/>
      <c r="C59" s="131">
        <v>0.215</v>
      </c>
      <c r="D59" s="93">
        <v>38443</v>
      </c>
      <c r="E59" s="126">
        <v>37.999987792968753</v>
      </c>
      <c r="F59" s="127">
        <f t="shared" si="3"/>
        <v>75</v>
      </c>
      <c r="G59" s="64">
        <f ca="1">IF(AND(E59&gt;F59,$G$1="no"),"",_xll.EURO(E59,F59,O59,O59,C59,R59,1,0))</f>
        <v>0.33757351822409487</v>
      </c>
      <c r="H59" s="9">
        <f ca="1">_xll.EURO(E59,F59,O59,O59,C59,R59,1,1)</f>
        <v>5.8490642414590809E-2</v>
      </c>
      <c r="I59" s="64">
        <f ca="1">IF(AND(F59&gt;E59,$G$1="no"),"",_xll.EURO(E59,F59,O59,O59,C59,R59,0,0))</f>
        <v>32.540407181406167</v>
      </c>
      <c r="J59" s="10">
        <f ca="1">_xll.EURO(E59,F59,O59,O59,C59,R59,0,1)</f>
        <v>-0.81185592620255287</v>
      </c>
      <c r="K59" s="14">
        <f ca="1">_xll.EURO($E59,$F59,$O59,$O59,$C59,$R59,1,2)</f>
        <v>7.4391426704252346E-3</v>
      </c>
      <c r="L59" s="10">
        <f ca="1">_xll.EURO($E59,$F59,$O59,$O59,$C59,$R59,1,3)/100</f>
        <v>8.0178382546960747E-2</v>
      </c>
      <c r="M59" s="10">
        <f ca="1">_xll.EURO($E59,$F59,$O59,$O59,$C59,$R59,1,5)/365.25</f>
        <v>-6.4277671418480078E-4</v>
      </c>
      <c r="N59" s="118">
        <f>VLOOKUP(D59,Lookups!$B$6:$H$304,6)</f>
        <v>38457</v>
      </c>
      <c r="O59" s="24">
        <f>VLOOKUP(D59,Lookups!$B$6:$E$304,4)</f>
        <v>0.04</v>
      </c>
      <c r="P59" s="19">
        <f>VLOOKUP(D59,Lookups!$B$6:$D$304,3)</f>
        <v>21</v>
      </c>
      <c r="Q59" s="147">
        <f t="shared" si="1"/>
        <v>0</v>
      </c>
      <c r="R59" s="28">
        <f t="shared" ca="1" si="2"/>
        <v>1268</v>
      </c>
    </row>
    <row r="60" spans="1:18" x14ac:dyDescent="0.2">
      <c r="A60" s="112"/>
      <c r="B60" s="112"/>
      <c r="C60" s="131">
        <v>0.22500000000000001</v>
      </c>
      <c r="D60" s="93">
        <v>38473</v>
      </c>
      <c r="E60" s="126">
        <v>40.500011444091797</v>
      </c>
      <c r="F60" s="127">
        <f t="shared" si="3"/>
        <v>75</v>
      </c>
      <c r="G60" s="64">
        <f ca="1">IF(AND(E60&gt;F60,$G$1="no"),"",_xll.EURO(E60,F60,O60,O60,C60,R60,1,0))</f>
        <v>0.65079615287577086</v>
      </c>
      <c r="H60" s="9">
        <f ca="1">_xll.EURO(E60,F60,O60,O60,C60,R60,1,1)</f>
        <v>9.3139016839845198E-2</v>
      </c>
      <c r="I60" s="64">
        <f ca="1">IF(AND(F60&gt;E60,$G$1="no"),"",_xll.EURO(E60,F60,O60,O60,C60,R60,0,0))</f>
        <v>30.579253528358375</v>
      </c>
      <c r="J60" s="10">
        <f ca="1">_xll.EURO(E60,F60,O60,O60,C60,R60,0,1)</f>
        <v>-0.77435278904822624</v>
      </c>
      <c r="K60" s="14">
        <f ca="1">_xll.EURO($E60,$F60,$O60,$O60,$C60,$R60,1,2)</f>
        <v>9.3315714395807471E-3</v>
      </c>
      <c r="L60" s="10">
        <f ca="1">_xll.EURO($E60,$F60,$O60,$O60,$C60,$R60,1,3)/100</f>
        <v>0.12238609082727769</v>
      </c>
      <c r="M60" s="10">
        <f ca="1">_xll.EURO($E60,$F60,$O60,$O60,$C60,$R60,1,5)/365.25</f>
        <v>-9.8947100226357996E-4</v>
      </c>
      <c r="N60" s="118">
        <f>VLOOKUP(D60,Lookups!$B$6:$H$304,6)</f>
        <v>38487</v>
      </c>
      <c r="O60" s="24">
        <f>VLOOKUP(D60,Lookups!$B$6:$E$304,4)</f>
        <v>0.04</v>
      </c>
      <c r="P60" s="19">
        <f>VLOOKUP(D60,Lookups!$B$6:$D$304,3)</f>
        <v>21</v>
      </c>
      <c r="Q60" s="147">
        <f t="shared" si="1"/>
        <v>0</v>
      </c>
      <c r="R60" s="28">
        <f t="shared" ca="1" si="2"/>
        <v>1298</v>
      </c>
    </row>
    <row r="61" spans="1:18" x14ac:dyDescent="0.2">
      <c r="A61" s="112"/>
      <c r="B61" s="112"/>
      <c r="C61" s="131">
        <v>0.245</v>
      </c>
      <c r="D61" s="93">
        <v>38504</v>
      </c>
      <c r="E61" s="126">
        <v>46.749996185302734</v>
      </c>
      <c r="F61" s="127">
        <f t="shared" si="3"/>
        <v>75</v>
      </c>
      <c r="G61" s="64">
        <f ca="1">IF(AND(E61&gt;F61,$G$1="no"),"",_xll.EURO(E61,F61,O61,O61,C61,R61,1,0))</f>
        <v>1.916749680554239</v>
      </c>
      <c r="H61" s="9">
        <f ca="1">_xll.EURO(E61,F61,O61,O61,C61,R61,1,1)</f>
        <v>0.18878395497153355</v>
      </c>
      <c r="I61" s="64">
        <f ca="1">IF(AND(F61&gt;E61,$G$1="no"),"",_xll.EURO(E61,F61,O61,O61,C61,R61,0,0))</f>
        <v>26.340339100676346</v>
      </c>
      <c r="J61" s="10">
        <f ca="1">_xll.EURO(E61,F61,O61,O61,C61,R61,0,1)</f>
        <v>-0.675767766165423</v>
      </c>
      <c r="K61" s="14">
        <f ca="1">_xll.EURO($E61,$F61,$O61,$O61,$C61,$R61,1,2)</f>
        <v>1.1666415239878072E-2</v>
      </c>
      <c r="L61" s="10">
        <f ca="1">_xll.EURO($E61,$F61,$O61,$O61,$C61,$R61,1,3)/100</f>
        <v>0.22730104394440642</v>
      </c>
      <c r="M61" s="10">
        <f ca="1">_xll.EURO($E61,$F61,$O61,$O61,$C61,$R61,1,5)/365.25</f>
        <v>-1.8852265533728836E-3</v>
      </c>
      <c r="N61" s="118">
        <f>VLOOKUP(D61,Lookups!$B$6:$H$304,6)</f>
        <v>38518</v>
      </c>
      <c r="O61" s="24">
        <f>VLOOKUP(D61,Lookups!$B$6:$E$304,4)</f>
        <v>0.04</v>
      </c>
      <c r="P61" s="19">
        <f>VLOOKUP(D61,Lookups!$B$6:$D$304,3)</f>
        <v>22</v>
      </c>
      <c r="Q61" s="147">
        <f t="shared" si="1"/>
        <v>0</v>
      </c>
      <c r="R61" s="28">
        <f t="shared" ca="1" si="2"/>
        <v>1329</v>
      </c>
    </row>
    <row r="62" spans="1:18" x14ac:dyDescent="0.2">
      <c r="A62" s="112"/>
      <c r="B62" s="112"/>
      <c r="C62" s="131">
        <v>0.255</v>
      </c>
      <c r="D62" s="93">
        <v>38534</v>
      </c>
      <c r="E62" s="126">
        <v>55.249992370605469</v>
      </c>
      <c r="F62" s="127">
        <f t="shared" si="3"/>
        <v>75</v>
      </c>
      <c r="G62" s="64">
        <f ca="1">IF(AND(E62&gt;F62,$G$1="no"),"",_xll.EURO(E62,F62,O62,O62,C62,R62,1,0))</f>
        <v>4.3721159797464235</v>
      </c>
      <c r="H62" s="9">
        <f ca="1">_xll.EURO(E62,F62,O62,O62,C62,R62,1,1)</f>
        <v>0.30477338085126288</v>
      </c>
      <c r="I62" s="64">
        <f ca="1">IF(AND(F62&gt;E62,$G$1="no"),"",_xll.EURO(E62,F62,O62,O62,C62,R62,0,0))</f>
        <v>21.391012876309809</v>
      </c>
      <c r="J62" s="10">
        <f ca="1">_xll.EURO(E62,F62,O62,O62,C62,R62,0,1)</f>
        <v>-0.55694258482936065</v>
      </c>
      <c r="K62" s="14">
        <f ca="1">_xll.EURO($E62,$F62,$O62,$O62,$C62,$R62,1,2)</f>
        <v>1.1789241068974707E-2</v>
      </c>
      <c r="L62" s="10">
        <f ca="1">_xll.EURO($E62,$F62,$O62,$O62,$C62,$R62,1,3)/100</f>
        <v>0.34144417308845365</v>
      </c>
      <c r="M62" s="10">
        <f ca="1">_xll.EURO($E62,$F62,$O62,$O62,$C62,$R62,1,5)/365.25</f>
        <v>-2.7245865128173721E-3</v>
      </c>
      <c r="N62" s="118">
        <f>VLOOKUP(D62,Lookups!$B$6:$H$304,6)</f>
        <v>38548</v>
      </c>
      <c r="O62" s="24">
        <f>VLOOKUP(D62,Lookups!$B$6:$E$304,4)</f>
        <v>0.04</v>
      </c>
      <c r="P62" s="19">
        <f>VLOOKUP(D62,Lookups!$B$6:$D$304,3)</f>
        <v>20</v>
      </c>
      <c r="Q62" s="147">
        <f t="shared" si="1"/>
        <v>0</v>
      </c>
      <c r="R62" s="28">
        <f t="shared" ca="1" si="2"/>
        <v>1359</v>
      </c>
    </row>
    <row r="63" spans="1:18" x14ac:dyDescent="0.2">
      <c r="A63" s="112"/>
      <c r="B63" s="112"/>
      <c r="C63" s="131">
        <v>0.255</v>
      </c>
      <c r="D63" s="93">
        <v>38565</v>
      </c>
      <c r="E63" s="126">
        <v>55.25</v>
      </c>
      <c r="F63" s="127">
        <f t="shared" si="3"/>
        <v>75</v>
      </c>
      <c r="G63" s="64">
        <f ca="1">IF(AND(E63&gt;F63,$G$1="no"),"",_xll.EURO(E63,F63,O63,O63,C63,R63,1,0))</f>
        <v>4.4558906544489716</v>
      </c>
      <c r="H63" s="9">
        <f ca="1">_xll.EURO(E63,F63,O63,O63,C63,R63,1,1)</f>
        <v>0.306861562688929</v>
      </c>
      <c r="I63" s="64">
        <f ca="1">IF(AND(F63&gt;E63,$G$1="no"),"",_xll.EURO(E63,F63,O63,O63,C63,R63,0,0))</f>
        <v>21.417100916060246</v>
      </c>
      <c r="J63" s="10">
        <f ca="1">_xll.EURO(E63,F63,O63,O63,C63,R63,0,1)</f>
        <v>-0.5519338935951863</v>
      </c>
      <c r="K63" s="14">
        <f ca="1">_xll.EURO($E63,$F63,$O63,$O63,$C63,$R63,1,2)</f>
        <v>1.165960352576792E-2</v>
      </c>
      <c r="L63" s="10">
        <f ca="1">_xll.EURO($E63,$F63,$O63,$O63,$C63,$R63,1,3)/100</f>
        <v>0.34539265969717647</v>
      </c>
      <c r="M63" s="10">
        <f ca="1">_xll.EURO($E63,$F63,$O63,$O63,$C63,$R63,1,5)/365.25</f>
        <v>-2.6801875305298073E-3</v>
      </c>
      <c r="N63" s="118">
        <f>VLOOKUP(D63,Lookups!$B$6:$H$304,6)</f>
        <v>38579</v>
      </c>
      <c r="O63" s="24">
        <f>VLOOKUP(D63,Lookups!$B$6:$E$304,4)</f>
        <v>0.04</v>
      </c>
      <c r="P63" s="19">
        <f>VLOOKUP(D63,Lookups!$B$6:$D$304,3)</f>
        <v>23</v>
      </c>
      <c r="Q63" s="147">
        <f t="shared" si="1"/>
        <v>0</v>
      </c>
      <c r="R63" s="28">
        <f t="shared" ca="1" si="2"/>
        <v>1390</v>
      </c>
    </row>
    <row r="64" spans="1:18" x14ac:dyDescent="0.2">
      <c r="A64" s="112"/>
      <c r="B64" s="112"/>
      <c r="C64" s="131">
        <v>0.23499999999999999</v>
      </c>
      <c r="D64" s="93">
        <v>38596</v>
      </c>
      <c r="E64" s="126">
        <v>40.500003814697266</v>
      </c>
      <c r="F64" s="127">
        <f t="shared" si="3"/>
        <v>75</v>
      </c>
      <c r="G64" s="64">
        <f ca="1">IF(AND(E64&gt;F64,$G$1="no"),"",_xll.EURO(E64,F64,O64,O64,C64,R64,1,0))</f>
        <v>0.91760565519228132</v>
      </c>
      <c r="H64" s="9">
        <f ca="1">_xll.EURO(E64,F64,O64,O64,C64,R64,1,1)</f>
        <v>0.1165630837836954</v>
      </c>
      <c r="I64" s="64">
        <f ca="1">IF(AND(F64&gt;E64,$G$1="no"),"",_xll.EURO(E64,F64,O64,O64,C64,R64,0,0))</f>
        <v>30.44562954329745</v>
      </c>
      <c r="J64" s="10">
        <f ca="1">_xll.EURO(E64,F64,O64,O64,C64,R64,0,1)</f>
        <v>-0.73932176123215221</v>
      </c>
      <c r="K64" s="14">
        <f ca="1">_xll.EURO($E64,$F64,$O64,$O64,$C64,$R64,1,2)</f>
        <v>9.9586115323578809E-3</v>
      </c>
      <c r="L64" s="10">
        <f ca="1">_xll.EURO($E64,$F64,$O64,$O64,$C64,$R64,1,3)/100</f>
        <v>0.14934154345701153</v>
      </c>
      <c r="M64" s="10">
        <f ca="1">_xll.EURO($E64,$F64,$O64,$O64,$C64,$R64,1,5)/365.25</f>
        <v>-1.1343883593058917E-3</v>
      </c>
      <c r="N64" s="118">
        <f>VLOOKUP(D64,Lookups!$B$6:$H$304,6)</f>
        <v>38610</v>
      </c>
      <c r="O64" s="24">
        <f>VLOOKUP(D64,Lookups!$B$6:$E$304,4)</f>
        <v>0.04</v>
      </c>
      <c r="P64" s="19">
        <f>VLOOKUP(D64,Lookups!$B$6:$D$304,3)</f>
        <v>21</v>
      </c>
      <c r="Q64" s="147">
        <f t="shared" si="1"/>
        <v>0</v>
      </c>
      <c r="R64" s="28">
        <f t="shared" ca="1" si="2"/>
        <v>1421</v>
      </c>
    </row>
    <row r="65" spans="1:18" x14ac:dyDescent="0.2">
      <c r="A65" s="112"/>
      <c r="B65" s="112"/>
      <c r="C65" s="131">
        <v>0.215</v>
      </c>
      <c r="D65" s="93">
        <v>38626</v>
      </c>
      <c r="E65" s="126">
        <v>37.100002288818359</v>
      </c>
      <c r="F65" s="127">
        <f t="shared" si="3"/>
        <v>75</v>
      </c>
      <c r="G65" s="64">
        <f ca="1">IF(AND(E65&gt;F65,$G$1="no"),"",_xll.EURO(E65,F65,O65,O65,C65,R65,1,0))</f>
        <v>0.39827775586099534</v>
      </c>
      <c r="H65" s="9">
        <f ca="1">_xll.EURO(E65,F65,O65,O65,C65,R65,1,1)</f>
        <v>6.5350896698566002E-2</v>
      </c>
      <c r="I65" s="64">
        <f ca="1">IF(AND(F65&gt;E65,$G$1="no"),"",_xll.EURO(E65,F65,O65,O65,C65,R65,0,0))</f>
        <v>32.729913704138013</v>
      </c>
      <c r="J65" s="10">
        <f ca="1">_xll.EURO(E65,F65,O65,O65,C65,R65,0,1)</f>
        <v>-0.7877266204733735</v>
      </c>
      <c r="K65" s="14">
        <f ca="1">_xll.EURO($E65,$F65,$O65,$O65,$C65,$R65,1,2)</f>
        <v>7.719199783978262E-3</v>
      </c>
      <c r="L65" s="10">
        <f ca="1">_xll.EURO($E65,$F65,$O65,$O65,$C65,$R65,1,3)/100</f>
        <v>9.0747736597819706E-2</v>
      </c>
      <c r="M65" s="10">
        <f ca="1">_xll.EURO($E65,$F65,$O65,$O65,$C65,$R65,1,5)/365.25</f>
        <v>-6.2870427120313905E-4</v>
      </c>
      <c r="N65" s="118">
        <f>VLOOKUP(D65,Lookups!$B$6:$H$304,6)</f>
        <v>38640</v>
      </c>
      <c r="O65" s="24">
        <f>VLOOKUP(D65,Lookups!$B$6:$E$304,4)</f>
        <v>0.04</v>
      </c>
      <c r="P65" s="19">
        <f>VLOOKUP(D65,Lookups!$B$6:$D$304,3)</f>
        <v>21</v>
      </c>
      <c r="Q65" s="147">
        <f t="shared" si="1"/>
        <v>0</v>
      </c>
      <c r="R65" s="28">
        <f t="shared" ca="1" si="2"/>
        <v>1451</v>
      </c>
    </row>
    <row r="66" spans="1:18" x14ac:dyDescent="0.2">
      <c r="A66" s="112"/>
      <c r="B66" s="112"/>
      <c r="C66" s="131">
        <v>0.215</v>
      </c>
      <c r="D66" s="93">
        <v>38657</v>
      </c>
      <c r="E66" s="126">
        <v>37.049995422363281</v>
      </c>
      <c r="F66" s="127">
        <f t="shared" si="3"/>
        <v>75</v>
      </c>
      <c r="G66" s="64">
        <f ca="1">IF(AND(E66&gt;F66,$G$1="no"),"",_xll.EURO(E66,F66,O66,O66,C66,R66,1,0))</f>
        <v>0.41451179172710084</v>
      </c>
      <c r="H66" s="9">
        <f ca="1">_xll.EURO(E66,F66,O66,O66,C66,R66,1,1)</f>
        <v>6.7162844668474733E-2</v>
      </c>
      <c r="I66" s="64">
        <f ca="1">IF(AND(F66&gt;E66,$G$1="no"),"",_xll.EURO(E66,F66,O66,O66,C66,R66,0,0))</f>
        <v>32.679085200122557</v>
      </c>
      <c r="J66" s="10">
        <f ca="1">_xll.EURO(E66,F66,O66,O66,C66,R66,0,1)</f>
        <v>-0.78302344035264504</v>
      </c>
      <c r="K66" s="14">
        <f ca="1">_xll.EURO($E66,$F66,$O66,$O66,$C66,$R66,1,2)</f>
        <v>7.80238478474543E-3</v>
      </c>
      <c r="L66" s="10">
        <f ca="1">_xll.EURO($E66,$F66,$O66,$O66,$C66,$R66,1,3)/100</f>
        <v>9.343296276424104E-2</v>
      </c>
      <c r="M66" s="10">
        <f ca="1">_xll.EURO($E66,$F66,$O66,$O66,$C66,$R66,1,5)/365.25</f>
        <v>-6.323408711428072E-4</v>
      </c>
      <c r="N66" s="118">
        <f>VLOOKUP(D66,Lookups!$B$6:$H$304,6)</f>
        <v>38671</v>
      </c>
      <c r="O66" s="24">
        <f>VLOOKUP(D66,Lookups!$B$6:$E$304,4)</f>
        <v>0.04</v>
      </c>
      <c r="P66" s="19">
        <f>VLOOKUP(D66,Lookups!$B$6:$D$304,3)</f>
        <v>21</v>
      </c>
      <c r="Q66" s="147">
        <f t="shared" si="1"/>
        <v>0</v>
      </c>
      <c r="R66" s="28">
        <f t="shared" ca="1" si="2"/>
        <v>1482</v>
      </c>
    </row>
    <row r="67" spans="1:18" x14ac:dyDescent="0.2">
      <c r="A67" s="112"/>
      <c r="B67" s="112"/>
      <c r="C67" s="131">
        <v>0.2175</v>
      </c>
      <c r="D67" s="93">
        <v>38687</v>
      </c>
      <c r="E67" s="126">
        <v>37.049995422363281</v>
      </c>
      <c r="F67" s="127">
        <f t="shared" si="3"/>
        <v>75</v>
      </c>
      <c r="G67" s="64">
        <f ca="1">IF(AND(E67&gt;F67,$G$1="no"),"",_xll.EURO(E67,F67,O67,O67,C67,R67,1,0))</f>
        <v>0.458068645823277</v>
      </c>
      <c r="H67" s="9">
        <f ca="1">_xll.EURO(E67,F67,O67,O67,C67,R67,1,1)</f>
        <v>7.2008863270755924E-2</v>
      </c>
      <c r="I67" s="64">
        <f ca="1">IF(AND(F67&gt;E67,$G$1="no"),"",_xll.EURO(E67,F67,O67,O67,C67,R67,0,0))</f>
        <v>32.616813290187352</v>
      </c>
      <c r="J67" s="10">
        <f ca="1">_xll.EURO(E67,F67,O67,O67,C67,R67,0,1)</f>
        <v>-0.77538878535336753</v>
      </c>
      <c r="K67" s="14">
        <f ca="1">_xll.EURO($E67,$F67,$O67,$O67,$C67,$R67,1,2)</f>
        <v>8.040866303176698E-3</v>
      </c>
      <c r="L67" s="10">
        <f ca="1">_xll.EURO($E67,$F67,$O67,$O67,$C67,$R67,1,3)/100</f>
        <v>9.9380227422343564E-2</v>
      </c>
      <c r="M67" s="10">
        <f ca="1">_xll.EURO($E67,$F67,$O67,$O67,$C67,$R67,1,5)/365.25</f>
        <v>-6.6462339797427575E-4</v>
      </c>
      <c r="N67" s="118">
        <f>VLOOKUP(D67,Lookups!$B$6:$H$304,6)</f>
        <v>38701</v>
      </c>
      <c r="O67" s="24">
        <f>VLOOKUP(D67,Lookups!$B$6:$E$304,4)</f>
        <v>0.04</v>
      </c>
      <c r="P67" s="19">
        <f>VLOOKUP(D67,Lookups!$B$6:$D$304,3)</f>
        <v>21</v>
      </c>
      <c r="Q67" s="147">
        <f t="shared" si="1"/>
        <v>0</v>
      </c>
      <c r="R67" s="28">
        <f t="shared" ca="1" si="2"/>
        <v>1512</v>
      </c>
    </row>
    <row r="68" spans="1:18" x14ac:dyDescent="0.2">
      <c r="A68" s="24"/>
      <c r="B68" s="25"/>
      <c r="C68" s="131">
        <v>0.27300000000000002</v>
      </c>
      <c r="D68" s="93">
        <v>38718</v>
      </c>
      <c r="E68" s="128">
        <f>E56*1.015</f>
        <v>41.48304891586303</v>
      </c>
      <c r="F68" s="127">
        <f t="shared" si="3"/>
        <v>75</v>
      </c>
      <c r="G68" s="64">
        <f ca="1">IF(AND(E68&gt;F68,$G$1="no"),"",_xll.EURO(E68,F68,O68,O68,C68,R68,1,0))</f>
        <v>1.9095641231638893</v>
      </c>
      <c r="H68" s="9">
        <f ca="1">_xll.EURO(E68,F68,O68,O68,C68,R68,1,1)</f>
        <v>0.18318670077829682</v>
      </c>
      <c r="I68" s="64">
        <f ca="1">IF(AND(F68&gt;E68,$G$1="no"),"",_xll.EURO(E68,F68,O68,O68,C68,R68,0,0))</f>
        <v>29.918116438554001</v>
      </c>
      <c r="J68" s="10">
        <f ca="1">_xll.EURO(E68,F68,O68,O68,C68,R68,0,1)</f>
        <v>-0.65246664504903606</v>
      </c>
      <c r="K68" s="14">
        <f ca="1">_xll.EURO($E68,$F68,$O68,$O68,$C68,$R68,1,2)</f>
        <v>1.0608185270041445E-2</v>
      </c>
      <c r="L68" s="10">
        <f ca="1">_xll.EURO($E68,$F68,$O68,$O68,$C68,$R68,1,3)/100</f>
        <v>0.21053329217832953</v>
      </c>
      <c r="M68" s="10">
        <f ca="1">_xll.EURO($E68,$F68,$O68,$O68,$C68,$R68,1,5)/365.25</f>
        <v>-1.64026805125665E-3</v>
      </c>
      <c r="N68" s="118">
        <f>VLOOKUP(D68,Lookups!$B$6:$H$304,6)</f>
        <v>38732</v>
      </c>
      <c r="O68" s="24">
        <f>VLOOKUP(D68,Lookups!$B$6:$E$304,4)</f>
        <v>4.2500000000000003E-2</v>
      </c>
      <c r="P68" s="19">
        <f>VLOOKUP(D68,Lookups!$B$6:$D$304,3)</f>
        <v>21</v>
      </c>
      <c r="Q68" s="147">
        <f t="shared" si="1"/>
        <v>0</v>
      </c>
      <c r="R68" s="28">
        <f t="shared" ca="1" si="2"/>
        <v>1543</v>
      </c>
    </row>
    <row r="69" spans="1:18" x14ac:dyDescent="0.2">
      <c r="A69" s="24"/>
      <c r="B69" s="25"/>
      <c r="C69" s="131">
        <v>0.27300000000000002</v>
      </c>
      <c r="D69" s="93">
        <v>38749</v>
      </c>
      <c r="E69" s="128">
        <v>72</v>
      </c>
      <c r="F69" s="127">
        <f t="shared" si="3"/>
        <v>75</v>
      </c>
      <c r="G69" s="64">
        <f ca="1">IF(AND(E69&gt;F69,$G$1="no"),"",_xll.EURO(E69,F69,O69,O69,C69,R69,1,0))</f>
        <v>12.439056794141099</v>
      </c>
      <c r="H69" s="9">
        <f ca="1">_xll.EURO(E69,F69,O69,O69,C69,R69,1,1)</f>
        <v>0.48600186000084628</v>
      </c>
      <c r="I69" s="64">
        <f ca="1">IF(AND(F69&gt;E69,$G$1="no"),"",_xll.EURO(E69,F69,O69,O69,C69,R69,0,0))</f>
        <v>14.936990219729935</v>
      </c>
      <c r="J69" s="10">
        <f ca="1">_xll.EURO(E69,F69,O69,O69,C69,R69,0,1)</f>
        <v>-0.34664261519543421</v>
      </c>
      <c r="K69" s="14">
        <f ca="1">_xll.EURO($E69,$F69,$O69,$O69,$C69,$R69,1,2)</f>
        <v>7.9610340993154036E-3</v>
      </c>
      <c r="L69" s="10">
        <f ca="1">_xll.EURO($E69,$F69,$O69,$O69,$C69,$R69,1,3)/100</f>
        <v>0.48552503412008868</v>
      </c>
      <c r="M69" s="10">
        <f ca="1">_xll.EURO($E69,$F69,$O69,$O69,$C69,$R69,1,5)/365.25</f>
        <v>-2.7631650375753119E-3</v>
      </c>
      <c r="N69" s="118">
        <f>VLOOKUP(D69,Lookups!$B$6:$H$304,6)</f>
        <v>38763</v>
      </c>
      <c r="O69" s="24">
        <f>VLOOKUP(D69,Lookups!$B$6:$E$304,4)</f>
        <v>4.2500000000000003E-2</v>
      </c>
      <c r="P69" s="19">
        <f>VLOOKUP(D69,Lookups!$B$6:$D$304,3)</f>
        <v>20</v>
      </c>
      <c r="Q69" s="147">
        <f t="shared" si="1"/>
        <v>0</v>
      </c>
      <c r="R69" s="28">
        <f t="shared" ca="1" si="2"/>
        <v>1574</v>
      </c>
    </row>
    <row r="70" spans="1:18" x14ac:dyDescent="0.2">
      <c r="A70" s="24"/>
      <c r="B70" s="25"/>
      <c r="C70" s="131">
        <v>0.27300000000000002</v>
      </c>
      <c r="D70" s="93">
        <v>38777</v>
      </c>
      <c r="E70" s="128">
        <f t="shared" ref="E70:E133" si="4">E58*1.015</f>
        <v>39.280493030548094</v>
      </c>
      <c r="F70" s="127">
        <f t="shared" si="3"/>
        <v>75</v>
      </c>
      <c r="G70" s="64">
        <f ca="1">IF(AND(E70&gt;F70,$G$1="no"),"",_xll.EURO(E70,F70,O70,O70,C70,R70,1,0))</f>
        <v>1.6167419552634072</v>
      </c>
      <c r="H70" s="9">
        <f ca="1">_xll.EURO(E70,F70,O70,O70,C70,R70,1,1)</f>
        <v>0.16512379272908093</v>
      </c>
      <c r="I70" s="64">
        <f ca="1">IF(AND(F70&gt;E70,$G$1="no"),"",_xll.EURO(E70,F70,O70,O70,C70,R70,0,0))</f>
        <v>31.261650211983262</v>
      </c>
      <c r="J70" s="10">
        <f ca="1">_xll.EURO(E70,F70,O70,O70,C70,R70,0,1)</f>
        <v>-0.66481230583109285</v>
      </c>
      <c r="K70" s="14">
        <f ca="1">_xll.EURO($E70,$F70,$O70,$O70,$C70,$R70,1,2)</f>
        <v>1.0313464252444043E-2</v>
      </c>
      <c r="L70" s="10">
        <f ca="1">_xll.EURO($E70,$F70,$O70,$O70,$C70,$R70,1,3)/100</f>
        <v>0.19054315950215411</v>
      </c>
      <c r="M70" s="10">
        <f ca="1">_xll.EURO($E70,$F70,$O70,$O70,$C70,$R70,1,5)/365.25</f>
        <v>-1.4354199771457815E-3</v>
      </c>
      <c r="N70" s="118">
        <f>VLOOKUP(D70,Lookups!$B$6:$H$304,6)</f>
        <v>38791</v>
      </c>
      <c r="O70" s="24">
        <f>VLOOKUP(D70,Lookups!$B$6:$E$304,4)</f>
        <v>4.2500000000000003E-2</v>
      </c>
      <c r="P70" s="19">
        <f>VLOOKUP(D70,Lookups!$B$6:$D$304,3)</f>
        <v>23</v>
      </c>
      <c r="Q70" s="147">
        <f t="shared" si="1"/>
        <v>0</v>
      </c>
      <c r="R70" s="28">
        <f t="shared" ca="1" si="2"/>
        <v>1602</v>
      </c>
    </row>
    <row r="71" spans="1:18" x14ac:dyDescent="0.2">
      <c r="A71" s="24"/>
      <c r="B71" s="25"/>
      <c r="C71" s="131">
        <v>0.27300000000000002</v>
      </c>
      <c r="D71" s="93">
        <v>38808</v>
      </c>
      <c r="E71" s="128">
        <f t="shared" si="4"/>
        <v>38.569987609863283</v>
      </c>
      <c r="F71" s="127">
        <f t="shared" si="3"/>
        <v>75</v>
      </c>
      <c r="G71" s="64">
        <f ca="1">IF(AND(E71&gt;F71,$G$1="no"),"",_xll.EURO(E71,F71,O71,O71,C71,R71,1,0))</f>
        <v>1.5445746679901236</v>
      </c>
      <c r="H71" s="9">
        <f ca="1">_xll.EURO(E71,F71,O71,O71,C71,R71,1,1)</f>
        <v>0.16038841276436633</v>
      </c>
      <c r="I71" s="64">
        <f ca="1">IF(AND(F71&gt;E71,$G$1="no"),"",_xll.EURO(E71,F71,O71,O71,C71,R71,0,0))</f>
        <v>31.670293762242139</v>
      </c>
      <c r="J71" s="10">
        <f ca="1">_xll.EURO(E71,F71,O71,O71,C71,R71,0,1)</f>
        <v>-0.66655940080290099</v>
      </c>
      <c r="K71" s="14">
        <f ca="1">_xll.EURO($E71,$F71,$O71,$O71,$C71,$R71,1,2)</f>
        <v>1.0206920584197816E-2</v>
      </c>
      <c r="L71" s="10">
        <f ca="1">_xll.EURO($E71,$F71,$O71,$O71,$C71,$R71,1,3)/100</f>
        <v>0.18533282326046258</v>
      </c>
      <c r="M71" s="10">
        <f ca="1">_xll.EURO($E71,$F71,$O71,$O71,$C71,$R71,1,5)/365.25</f>
        <v>-1.3694444008036369E-3</v>
      </c>
      <c r="N71" s="118">
        <f>VLOOKUP(D71,Lookups!$B$6:$H$304,6)</f>
        <v>38822</v>
      </c>
      <c r="O71" s="24">
        <f>VLOOKUP(D71,Lookups!$B$6:$E$304,4)</f>
        <v>4.2500000000000003E-2</v>
      </c>
      <c r="P71" s="19">
        <f>VLOOKUP(D71,Lookups!$B$6:$D$304,3)</f>
        <v>20</v>
      </c>
      <c r="Q71" s="147">
        <f t="shared" si="1"/>
        <v>0</v>
      </c>
      <c r="R71" s="28">
        <f t="shared" ca="1" si="2"/>
        <v>1633</v>
      </c>
    </row>
    <row r="72" spans="1:18" x14ac:dyDescent="0.2">
      <c r="A72" s="24"/>
      <c r="B72" s="25"/>
      <c r="C72" s="131">
        <v>0.27300000000000002</v>
      </c>
      <c r="D72" s="93">
        <v>38838</v>
      </c>
      <c r="E72" s="128">
        <f t="shared" si="4"/>
        <v>41.107511615753168</v>
      </c>
      <c r="F72" s="127">
        <f t="shared" si="3"/>
        <v>75</v>
      </c>
      <c r="G72" s="64">
        <f ca="1">IF(AND(E72&gt;F72,$G$1="no"),"",_xll.EURO(E72,F72,O72,O72,C72,R72,1,0))</f>
        <v>2.0317913454832723</v>
      </c>
      <c r="H72" s="9">
        <f ca="1">_xll.EURO(E72,F72,O72,O72,C72,R72,1,1)</f>
        <v>0.18900532759792779</v>
      </c>
      <c r="I72" s="64">
        <f ca="1">IF(AND(F72&gt;E72,$G$1="no"),"",_xll.EURO(E72,F72,O72,O72,C72,R72,0,0))</f>
        <v>29.961444437020948</v>
      </c>
      <c r="J72" s="10">
        <f ca="1">_xll.EURO(E72,F72,O72,O72,C72,R72,0,1)</f>
        <v>-0.63506084231243298</v>
      </c>
      <c r="K72" s="14">
        <f ca="1">_xll.EURO($E72,$F72,$O72,$O72,$C72,$R72,1,2)</f>
        <v>1.0433183547711953E-2</v>
      </c>
      <c r="L72" s="10">
        <f ca="1">_xll.EURO($E72,$F72,$O72,$O72,$C72,$R72,1,3)/100</f>
        <v>0.21914112955521051</v>
      </c>
      <c r="M72" s="10">
        <f ca="1">_xll.EURO($E72,$F72,$O72,$O72,$C72,$R72,1,5)/365.25</f>
        <v>-1.5623065265319403E-3</v>
      </c>
      <c r="N72" s="118">
        <f>VLOOKUP(D72,Lookups!$B$6:$H$304,6)</f>
        <v>38852</v>
      </c>
      <c r="O72" s="24">
        <f>VLOOKUP(D72,Lookups!$B$6:$E$304,4)</f>
        <v>4.2500000000000003E-2</v>
      </c>
      <c r="P72" s="19">
        <f>VLOOKUP(D72,Lookups!$B$6:$D$304,3)</f>
        <v>22</v>
      </c>
      <c r="Q72" s="147">
        <f t="shared" si="1"/>
        <v>0</v>
      </c>
      <c r="R72" s="28">
        <f t="shared" ca="1" si="2"/>
        <v>1663</v>
      </c>
    </row>
    <row r="73" spans="1:18" x14ac:dyDescent="0.2">
      <c r="A73" s="24"/>
      <c r="B73" s="25"/>
      <c r="C73" s="131">
        <v>0.27300000000000002</v>
      </c>
      <c r="D73" s="93">
        <v>38869</v>
      </c>
      <c r="E73" s="128">
        <f t="shared" si="4"/>
        <v>47.451246128082268</v>
      </c>
      <c r="F73" s="127">
        <f t="shared" si="3"/>
        <v>75</v>
      </c>
      <c r="G73" s="64">
        <f ca="1">IF(AND(E73&gt;F73,$G$1="no"),"",_xll.EURO(E73,F73,O73,O73,C73,R73,1,0))</f>
        <v>3.5045609698134133</v>
      </c>
      <c r="H73" s="9">
        <f ca="1">_xll.EURO(E73,F73,O73,O73,C73,R73,1,1)</f>
        <v>0.25778611951115532</v>
      </c>
      <c r="I73" s="64">
        <f ca="1">IF(AND(F73&gt;E73,$G$1="no"),"",_xll.EURO(E73,F73,O73,O73,C73,R73,0,0))</f>
        <v>26.124815784622577</v>
      </c>
      <c r="J73" s="10">
        <f ca="1">_xll.EURO(E73,F73,O73,O73,C73,R73,0,1)</f>
        <v>-0.56331290079217267</v>
      </c>
      <c r="K73" s="14">
        <f ca="1">_xll.EURO($E73,$F73,$O73,$O73,$C73,$R73,1,2)</f>
        <v>1.0440544975531709E-2</v>
      </c>
      <c r="L73" s="10">
        <f ca="1">_xll.EURO($E73,$F73,$O73,$O73,$C73,$R73,1,3)/100</f>
        <v>0.29764887198939438</v>
      </c>
      <c r="M73" s="10">
        <f ca="1">_xll.EURO($E73,$F73,$O73,$O73,$C73,$R73,1,5)/365.25</f>
        <v>-1.9906243192313136E-3</v>
      </c>
      <c r="N73" s="118">
        <f>VLOOKUP(D73,Lookups!$B$6:$H$304,6)</f>
        <v>38883</v>
      </c>
      <c r="O73" s="24">
        <f>VLOOKUP(D73,Lookups!$B$6:$E$304,4)</f>
        <v>4.2500000000000003E-2</v>
      </c>
      <c r="P73" s="19">
        <f>VLOOKUP(D73,Lookups!$B$6:$D$304,3)</f>
        <v>22</v>
      </c>
      <c r="Q73" s="147">
        <f t="shared" si="1"/>
        <v>0</v>
      </c>
      <c r="R73" s="28">
        <f t="shared" ca="1" si="2"/>
        <v>1694</v>
      </c>
    </row>
    <row r="74" spans="1:18" x14ac:dyDescent="0.2">
      <c r="A74" s="24"/>
      <c r="B74" s="25"/>
      <c r="C74" s="131">
        <v>0.27300000000000002</v>
      </c>
      <c r="D74" s="93">
        <v>38899</v>
      </c>
      <c r="E74" s="128">
        <f t="shared" si="4"/>
        <v>56.078742256164546</v>
      </c>
      <c r="F74" s="127">
        <f t="shared" si="3"/>
        <v>75</v>
      </c>
      <c r="G74" s="64">
        <f ca="1">IF(AND(E74&gt;F74,$G$1="no"),"",_xll.EURO(E74,F74,O74,O74,C74,R74,1,0))</f>
        <v>6.182292528415136</v>
      </c>
      <c r="H74" s="9">
        <f ca="1">_xll.EURO(E74,F74,O74,O74,C74,R74,1,1)</f>
        <v>0.34630686363286445</v>
      </c>
      <c r="I74" s="64">
        <f ca="1">IF(AND(F74&gt;E74,$G$1="no"),"",_xll.EURO(E74,F74,O74,O74,C74,R74,0,0))</f>
        <v>21.664380039203674</v>
      </c>
      <c r="J74" s="10">
        <f ca="1">_xll.EURO(E74,F74,O74,O74,C74,R74,0,1)</f>
        <v>-0.47193089415216471</v>
      </c>
      <c r="K74" s="14">
        <f ca="1">_xll.EURO($E74,$F74,$O74,$O74,$C74,$R74,1,2)</f>
        <v>9.6319498386527088E-3</v>
      </c>
      <c r="L74" s="10">
        <f ca="1">_xll.EURO($E74,$F74,$O74,$O74,$C74,$R74,1,3)/100</f>
        <v>0.39031965873472368</v>
      </c>
      <c r="M74" s="10">
        <f ca="1">_xll.EURO($E74,$F74,$O74,$O74,$C74,$R74,1,5)/365.25</f>
        <v>-2.3710447060693788E-3</v>
      </c>
      <c r="N74" s="118">
        <f>VLOOKUP(D74,Lookups!$B$6:$H$304,6)</f>
        <v>38913</v>
      </c>
      <c r="O74" s="24">
        <f>VLOOKUP(D74,Lookups!$B$6:$E$304,4)</f>
        <v>4.2500000000000003E-2</v>
      </c>
      <c r="P74" s="19">
        <f>VLOOKUP(D74,Lookups!$B$6:$D$304,3)</f>
        <v>20</v>
      </c>
      <c r="Q74" s="147">
        <f t="shared" si="1"/>
        <v>0</v>
      </c>
      <c r="R74" s="28">
        <f t="shared" ca="1" si="2"/>
        <v>1724</v>
      </c>
    </row>
    <row r="75" spans="1:18" x14ac:dyDescent="0.2">
      <c r="A75" s="24"/>
      <c r="B75" s="25"/>
      <c r="C75" s="131">
        <v>0.27300000000000002</v>
      </c>
      <c r="D75" s="93">
        <v>38930</v>
      </c>
      <c r="E75" s="128">
        <f t="shared" si="4"/>
        <v>56.078749999999992</v>
      </c>
      <c r="F75" s="127">
        <f t="shared" si="3"/>
        <v>75</v>
      </c>
      <c r="G75" s="64">
        <f ca="1">IF(AND(E75&gt;F75,$G$1="no"),"",_xll.EURO(E75,F75,O75,O75,C75,R75,1,0))</f>
        <v>6.2551310896742116</v>
      </c>
      <c r="H75" s="9">
        <f ca="1">_xll.EURO(E75,F75,O75,O75,C75,R75,1,1)</f>
        <v>0.34729693034517684</v>
      </c>
      <c r="I75" s="64">
        <f ca="1">IF(AND(F75&gt;E75,$G$1="no"),"",_xll.EURO(E75,F75,O75,O75,C75,R75,0,0))</f>
        <v>21.681467164134265</v>
      </c>
      <c r="J75" s="10">
        <f ca="1">_xll.EURO(E75,F75,O75,O75,C75,R75,0,1)</f>
        <v>-0.46799466373344123</v>
      </c>
      <c r="K75" s="14">
        <f ca="1">_xll.EURO($E75,$F75,$O75,$O75,$C75,$R75,1,2)</f>
        <v>9.5248010525474658E-3</v>
      </c>
      <c r="L75" s="10">
        <f ca="1">_xll.EURO($E75,$F75,$O75,$O75,$C75,$R75,1,3)/100</f>
        <v>0.39291816364686438</v>
      </c>
      <c r="M75" s="10">
        <f ca="1">_xll.EURO($E75,$F75,$O75,$O75,$C75,$R75,1,5)/365.25</f>
        <v>-2.3281914996549752E-3</v>
      </c>
      <c r="N75" s="118">
        <f>VLOOKUP(D75,Lookups!$B$6:$H$304,6)</f>
        <v>38944</v>
      </c>
      <c r="O75" s="24">
        <f>VLOOKUP(D75,Lookups!$B$6:$E$304,4)</f>
        <v>4.2500000000000003E-2</v>
      </c>
      <c r="P75" s="19">
        <f>VLOOKUP(D75,Lookups!$B$6:$D$304,3)</f>
        <v>23</v>
      </c>
      <c r="Q75" s="147">
        <f t="shared" si="1"/>
        <v>0</v>
      </c>
      <c r="R75" s="28">
        <f t="shared" ca="1" si="2"/>
        <v>1755</v>
      </c>
    </row>
    <row r="76" spans="1:18" x14ac:dyDescent="0.2">
      <c r="A76" s="24"/>
      <c r="B76" s="25"/>
      <c r="C76" s="131">
        <v>0.27300000000000002</v>
      </c>
      <c r="D76" s="93">
        <v>38961</v>
      </c>
      <c r="E76" s="128">
        <f t="shared" si="4"/>
        <v>41.107503871917721</v>
      </c>
      <c r="F76" s="127">
        <f t="shared" si="3"/>
        <v>75</v>
      </c>
      <c r="G76" s="64">
        <f ca="1">IF(AND(E76&gt;F76,$G$1="no"),"",_xll.EURO(E76,F76,O76,O76,C76,R76,1,0))</f>
        <v>2.220833861142169</v>
      </c>
      <c r="H76" s="9">
        <f ca="1">_xll.EURO(E76,F76,O76,O76,C76,R76,1,1)</f>
        <v>0.19803253693071163</v>
      </c>
      <c r="I76" s="64">
        <f ca="1">IF(AND(F76&gt;E76,$G$1="no"),"",_xll.EURO(E76,F76,O76,O76,C76,R76,0,0))</f>
        <v>29.753607746895007</v>
      </c>
      <c r="J76" s="10">
        <f ca="1">_xll.EURO(E76,F76,O76,O76,C76,R76,0,1)</f>
        <v>-0.6143235014591556</v>
      </c>
      <c r="K76" s="14">
        <f ca="1">_xll.EURO($E76,$F76,$O76,$O76,$C76,$R76,1,2)</f>
        <v>1.0263092029211203E-2</v>
      </c>
      <c r="L76" s="10">
        <f ca="1">_xll.EURO($E76,$F76,$O76,$O76,$C76,$R76,1,3)/100</f>
        <v>0.23151242975313358</v>
      </c>
      <c r="M76" s="10">
        <f ca="1">_xll.EURO($E76,$F76,$O76,$O76,$C76,$R76,1,5)/365.25</f>
        <v>-1.5109846606377016E-3</v>
      </c>
      <c r="N76" s="118">
        <f>VLOOKUP(D76,Lookups!$B$6:$H$304,6)</f>
        <v>38975</v>
      </c>
      <c r="O76" s="24">
        <f>VLOOKUP(D76,Lookups!$B$6:$E$304,4)</f>
        <v>4.2500000000000003E-2</v>
      </c>
      <c r="P76" s="19">
        <f>VLOOKUP(D76,Lookups!$B$6:$D$304,3)</f>
        <v>20</v>
      </c>
      <c r="Q76" s="147">
        <f t="shared" si="1"/>
        <v>0</v>
      </c>
      <c r="R76" s="28">
        <f t="shared" ca="1" si="2"/>
        <v>1786</v>
      </c>
    </row>
    <row r="77" spans="1:18" x14ac:dyDescent="0.2">
      <c r="A77" s="24"/>
      <c r="B77" s="25"/>
      <c r="C77" s="131">
        <v>0.27300000000000002</v>
      </c>
      <c r="D77" s="93">
        <v>38991</v>
      </c>
      <c r="E77" s="128">
        <f t="shared" si="4"/>
        <v>37.656502323150633</v>
      </c>
      <c r="F77" s="127">
        <f>IF($G$8="atm",E77,$G$8)</f>
        <v>75</v>
      </c>
      <c r="G77" s="64">
        <f ca="1">IF(AND(E77&gt;F77,$G$1="no"),"",_xll.EURO(E77,F77,O77,O77,C77,R77,1,0))</f>
        <v>1.6359913727110404</v>
      </c>
      <c r="H77" s="9">
        <f ca="1">_xll.EURO(E77,F77,O77,O77,C77,R77,1,1)</f>
        <v>0.16513161308483024</v>
      </c>
      <c r="I77" s="64">
        <f ca="1">IF(AND(F77&gt;E77,$G$1="no"),"",_xll.EURO(E77,F77,O77,O77,C77,R77,0,0))</f>
        <v>31.866495378433669</v>
      </c>
      <c r="J77" s="10">
        <f ca="1">_xll.EURO(E77,F77,O77,O77,C77,R77,0,1)</f>
        <v>-0.64439362922967458</v>
      </c>
      <c r="K77" s="14">
        <f ca="1">_xll.EURO($E77,$F77,$O77,$O77,$C77,$R77,1,2)</f>
        <v>1.0004455213583285E-2</v>
      </c>
      <c r="L77" s="10">
        <f ca="1">_xll.EURO($E77,$F77,$O77,$O77,$C77,$R77,1,3)/100</f>
        <v>0.19255804514239272</v>
      </c>
      <c r="M77" s="10">
        <f ca="1">_xll.EURO($E77,$F77,$O77,$O77,$C77,$R77,1,5)/365.25</f>
        <v>-1.2570046021732394E-3</v>
      </c>
      <c r="N77" s="118">
        <f>VLOOKUP(D77,Lookups!$B$6:$H$304,6)</f>
        <v>39005</v>
      </c>
      <c r="O77" s="24">
        <f>VLOOKUP(D77,Lookups!$B$6:$E$304,4)</f>
        <v>4.2500000000000003E-2</v>
      </c>
      <c r="P77" s="19">
        <f>VLOOKUP(D77,Lookups!$B$6:$D$304,3)</f>
        <v>22</v>
      </c>
      <c r="Q77" s="147">
        <f t="shared" ref="Q77:Q140" si="5">IF(D77&lt;$F$6,0,IF(D77&gt;$F$7,0,1))</f>
        <v>0</v>
      </c>
      <c r="R77" s="28">
        <f t="shared" ref="R77:R140" ca="1" si="6">N77-$D$4</f>
        <v>1816</v>
      </c>
    </row>
    <row r="78" spans="1:18" x14ac:dyDescent="0.2">
      <c r="A78" s="24"/>
      <c r="B78" s="25"/>
      <c r="C78" s="131">
        <v>0.27300000000000002</v>
      </c>
      <c r="D78" s="93">
        <v>39022</v>
      </c>
      <c r="E78" s="128">
        <f t="shared" si="4"/>
        <v>37.60574535369873</v>
      </c>
      <c r="F78" s="127">
        <f>IF($G$8="atm",E78,$G$8)</f>
        <v>75</v>
      </c>
      <c r="G78" s="64">
        <f ca="1">IF(AND(E78&gt;F78,$G$1="no"),"",_xll.EURO(E78,F78,O78,O78,C78,R78,1,0))</f>
        <v>1.6663618591503342</v>
      </c>
      <c r="H78" s="9">
        <f ca="1">_xll.EURO(E78,F78,O78,O78,C78,R78,1,1)</f>
        <v>0.16681498568503564</v>
      </c>
      <c r="I78" s="64">
        <f ca="1">IF(AND(F78&gt;E78,$G$1="no"),"",_xll.EURO(E78,F78,O78,O78,C78,R78,0,0))</f>
        <v>31.828958392062354</v>
      </c>
      <c r="J78" s="10">
        <f ca="1">_xll.EURO(E78,F78,O78,O78,C78,R78,0,1)</f>
        <v>-0.6397954633855264</v>
      </c>
      <c r="K78" s="14">
        <f ca="1">_xll.EURO($E78,$F78,$O78,$O78,$C78,$R78,1,2)</f>
        <v>9.9789217425512444E-3</v>
      </c>
      <c r="L78" s="10">
        <f ca="1">_xll.EURO($E78,$F78,$O78,$O78,$C78,$R78,1,3)/100</f>
        <v>0.19481901196586895</v>
      </c>
      <c r="M78" s="10">
        <f ca="1">_xll.EURO($E78,$F78,$O78,$O78,$C78,$R78,1,5)/365.25</f>
        <v>-1.2458875386753012E-3</v>
      </c>
      <c r="N78" s="118">
        <f>VLOOKUP(D78,Lookups!$B$6:$H$304,6)</f>
        <v>39036</v>
      </c>
      <c r="O78" s="24">
        <f>VLOOKUP(D78,Lookups!$B$6:$E$304,4)</f>
        <v>4.2500000000000003E-2</v>
      </c>
      <c r="P78" s="19">
        <f>VLOOKUP(D78,Lookups!$B$6:$D$304,3)</f>
        <v>21</v>
      </c>
      <c r="Q78" s="147">
        <f t="shared" si="5"/>
        <v>0</v>
      </c>
      <c r="R78" s="28">
        <f t="shared" ca="1" si="6"/>
        <v>1847</v>
      </c>
    </row>
    <row r="79" spans="1:18" x14ac:dyDescent="0.2">
      <c r="A79" s="24"/>
      <c r="B79" s="25"/>
      <c r="C79" s="131">
        <v>0.27300000000000002</v>
      </c>
      <c r="D79" s="93">
        <v>39052</v>
      </c>
      <c r="E79" s="128">
        <f t="shared" si="4"/>
        <v>37.60574535369873</v>
      </c>
      <c r="F79" s="127">
        <f>IF($G$8="atm",E79,$G$8)</f>
        <v>75</v>
      </c>
      <c r="G79" s="64">
        <f ca="1">IF(AND(E79&gt;F79,$G$1="no"),"",_xll.EURO(E79,F79,O79,O79,C79,R79,1,0))</f>
        <v>1.703626281118984</v>
      </c>
      <c r="H79" s="9">
        <f ca="1">_xll.EURO(E79,F79,O79,O79,C79,R79,1,1)</f>
        <v>0.16888742124553446</v>
      </c>
      <c r="I79" s="64">
        <f ca="1">IF(AND(F79&gt;E79,$G$1="no"),"",_xll.EURO(E79,F79,O79,O79,C79,R79,0,0))</f>
        <v>31.761115994049266</v>
      </c>
      <c r="J79" s="10">
        <f ca="1">_xll.EURO(E79,F79,O79,O79,C79,R79,0,1)</f>
        <v>-0.63491225325615608</v>
      </c>
      <c r="K79" s="14">
        <f ca="1">_xll.EURO($E79,$F79,$O79,$O79,$C79,$R79,1,2)</f>
        <v>9.9569236988561616E-3</v>
      </c>
      <c r="L79" s="10">
        <f ca="1">_xll.EURO($E79,$F79,$O79,$O79,$C79,$R79,1,3)/100</f>
        <v>0.19754692594635942</v>
      </c>
      <c r="M79" s="10">
        <f ca="1">_xll.EURO($E79,$F79,$O79,$O79,$C79,$R79,1,5)/365.25</f>
        <v>-1.2383775691261405E-3</v>
      </c>
      <c r="N79" s="118">
        <f>VLOOKUP(D79,Lookups!$B$6:$H$304,6)</f>
        <v>39066</v>
      </c>
      <c r="O79" s="24">
        <f>VLOOKUP(D79,Lookups!$B$6:$E$304,4)</f>
        <v>4.2500000000000003E-2</v>
      </c>
      <c r="P79" s="19">
        <f>VLOOKUP(D79,Lookups!$B$6:$D$304,3)</f>
        <v>20</v>
      </c>
      <c r="Q79" s="147">
        <f t="shared" si="5"/>
        <v>0</v>
      </c>
      <c r="R79" s="28">
        <f t="shared" ca="1" si="6"/>
        <v>1877</v>
      </c>
    </row>
    <row r="80" spans="1:18" x14ac:dyDescent="0.2">
      <c r="A80" s="24"/>
      <c r="B80" s="25"/>
      <c r="C80" s="131">
        <v>0.27300000000000002</v>
      </c>
      <c r="D80" s="93">
        <v>39083</v>
      </c>
      <c r="E80" s="128">
        <v>41.5</v>
      </c>
      <c r="F80" s="127">
        <v>41.5</v>
      </c>
      <c r="G80" s="64">
        <f ca="1">IF(AND(E80&gt;F80,$G$1="no"),"",_xll.EURO(E80,F80,O80,O80,C80,R80,1,0))</f>
        <v>8.14134970819077</v>
      </c>
      <c r="H80" s="9">
        <f ca="1">_xll.EURO(E80,F80,O80,O80,C80,R80,1,1)</f>
        <v>0.49854129912860434</v>
      </c>
      <c r="I80" s="64">
        <f ca="1">IF(AND(F80&gt;E80,$G$1="no"),"",_xll.EURO(E80,F80,O80,O80,C80,R80,0,0))</f>
        <v>8.1413497081907682</v>
      </c>
      <c r="J80" s="10">
        <f ca="1">_xll.EURO(E80,F80,O80,O80,C80,R80,0,1)</f>
        <v>-0.30236419772641715</v>
      </c>
      <c r="K80" s="14">
        <f ca="1">_xll.EURO($E80,$F80,$O80,$O80,$C80,$R80,1,2)</f>
        <v>1.1753068174374378E-2</v>
      </c>
      <c r="L80" s="10">
        <f ca="1">_xll.EURO($E80,$F80,$O80,$O80,$C80,$R80,1,3)/100</f>
        <v>0.2886677329739859</v>
      </c>
      <c r="M80" s="10">
        <f ca="1">_xll.EURO($E80,$F80,$O80,$O80,$C80,$R80,1,5)/365.25</f>
        <v>-1.117837848937828E-3</v>
      </c>
      <c r="N80" s="118">
        <f>VLOOKUP(D80,Lookups!$B$6:$H$304,6)</f>
        <v>39097</v>
      </c>
      <c r="O80" s="24">
        <f>VLOOKUP(D80,Lookups!$B$6:$E$304,4)</f>
        <v>4.2500000000000003E-2</v>
      </c>
      <c r="P80" s="19">
        <f>VLOOKUP(D80,Lookups!$B$6:$D$304,3)</f>
        <v>22</v>
      </c>
      <c r="Q80" s="147">
        <f t="shared" si="5"/>
        <v>0</v>
      </c>
      <c r="R80" s="28">
        <f t="shared" ca="1" si="6"/>
        <v>1908</v>
      </c>
    </row>
    <row r="81" spans="1:18" x14ac:dyDescent="0.2">
      <c r="A81" s="24"/>
      <c r="B81" s="25"/>
      <c r="C81" s="131">
        <v>0.27300000000000002</v>
      </c>
      <c r="D81" s="93">
        <v>39114</v>
      </c>
      <c r="E81" s="128">
        <f t="shared" si="4"/>
        <v>73.08</v>
      </c>
      <c r="F81" s="127">
        <f t="shared" ref="F81:F112" si="7">IF($G$8="atm",E81,$G$8)</f>
        <v>75</v>
      </c>
      <c r="G81" s="64">
        <f ca="1">IF(AND(E81&gt;F81,$G$1="no"),"",_xll.EURO(E81,F81,O81,O81,C81,R81,1,0))</f>
        <v>13.83184734765431</v>
      </c>
      <c r="H81" s="9">
        <f ca="1">_xll.EURO(E81,F81,O81,O81,C81,R81,1,1)</f>
        <v>0.48494113530649186</v>
      </c>
      <c r="I81" s="64">
        <f ca="1">IF(AND(F81&gt;E81,$G$1="no"),"",_xll.EURO(E81,F81,O81,O81,C81,R81,0,0))</f>
        <v>15.364049088538678</v>
      </c>
      <c r="J81" s="10">
        <f ca="1">_xll.EURO(E81,F81,O81,O81,C81,R81,0,1)</f>
        <v>-0.31308060473744487</v>
      </c>
      <c r="K81" s="14">
        <f ca="1">_xll.EURO($E81,$F81,$O81,$O81,$C81,$R81,1,2)</f>
        <v>6.6719594578493451E-3</v>
      </c>
      <c r="L81" s="10">
        <f ca="1">_xll.EURO($E81,$F81,$O81,$O81,$C81,$R81,1,3)/100</f>
        <v>0.51641721058210177</v>
      </c>
      <c r="M81" s="10">
        <f ca="1">_xll.EURO($E81,$F81,$O81,$O81,$C81,$R81,1,5)/365.25</f>
        <v>-2.0259728154318839E-3</v>
      </c>
      <c r="N81" s="118">
        <f>VLOOKUP(D81,Lookups!$B$6:$H$304,6)</f>
        <v>39128</v>
      </c>
      <c r="O81" s="24">
        <f>VLOOKUP(D81,Lookups!$B$6:$E$304,4)</f>
        <v>4.2500000000000003E-2</v>
      </c>
      <c r="P81" s="19">
        <f>VLOOKUP(D81,Lookups!$B$6:$D$304,3)</f>
        <v>20</v>
      </c>
      <c r="Q81" s="147">
        <f t="shared" si="5"/>
        <v>0</v>
      </c>
      <c r="R81" s="28">
        <f t="shared" ca="1" si="6"/>
        <v>1939</v>
      </c>
    </row>
    <row r="82" spans="1:18" x14ac:dyDescent="0.2">
      <c r="A82" s="24"/>
      <c r="B82" s="25"/>
      <c r="C82" s="131">
        <v>0.27300000000000002</v>
      </c>
      <c r="D82" s="93">
        <v>39142</v>
      </c>
      <c r="E82" s="128">
        <f t="shared" si="4"/>
        <v>39.869700426006311</v>
      </c>
      <c r="F82" s="127">
        <f t="shared" si="7"/>
        <v>75</v>
      </c>
      <c r="G82" s="64">
        <f ca="1">IF(AND(E82&gt;F82,$G$1="no"),"",_xll.EURO(E82,F82,O82,O82,C82,R82,1,0))</f>
        <v>2.2352398783884428</v>
      </c>
      <c r="H82" s="9">
        <f ca="1">_xll.EURO(E82,F82,O82,O82,C82,R82,1,1)</f>
        <v>0.19731278026817817</v>
      </c>
      <c r="I82" s="64">
        <f ca="1">IF(AND(F82&gt;E82,$G$1="no"),"",_xll.EURO(E82,F82,O82,O82,C82,R82,0,0))</f>
        <v>30.178792921669217</v>
      </c>
      <c r="J82" s="10">
        <f ca="1">_xll.EURO(E82,F82,O82,O82,C82,R82,0,1)</f>
        <v>-0.59811320192204698</v>
      </c>
      <c r="K82" s="14">
        <f ca="1">_xll.EURO($E82,$F82,$O82,$O82,$C82,$R82,1,2)</f>
        <v>9.9657092487219073E-3</v>
      </c>
      <c r="L82" s="10">
        <f ca="1">_xll.EURO($E82,$F82,$O82,$O82,$C82,$R82,1,3)/100</f>
        <v>0.23290077821026373</v>
      </c>
      <c r="M82" s="10">
        <f ca="1">_xll.EURO($E82,$F82,$O82,$O82,$C82,$R82,1,5)/365.25</f>
        <v>-1.3561258512341395E-3</v>
      </c>
      <c r="N82" s="118">
        <f>VLOOKUP(D82,Lookups!$B$6:$H$304,6)</f>
        <v>39156</v>
      </c>
      <c r="O82" s="24">
        <f>VLOOKUP(D82,Lookups!$B$6:$E$304,4)</f>
        <v>4.2500000000000003E-2</v>
      </c>
      <c r="P82" s="19">
        <f>VLOOKUP(D82,Lookups!$B$6:$D$304,3)</f>
        <v>22</v>
      </c>
      <c r="Q82" s="147">
        <f t="shared" si="5"/>
        <v>0</v>
      </c>
      <c r="R82" s="28">
        <f t="shared" ca="1" si="6"/>
        <v>1967</v>
      </c>
    </row>
    <row r="83" spans="1:18" x14ac:dyDescent="0.2">
      <c r="A83" s="24"/>
      <c r="B83" s="25"/>
      <c r="C83" s="131">
        <v>0.27300000000000002</v>
      </c>
      <c r="D83" s="93">
        <v>39173</v>
      </c>
      <c r="E83" s="128">
        <f t="shared" si="4"/>
        <v>39.148537424011231</v>
      </c>
      <c r="F83" s="127">
        <f t="shared" si="7"/>
        <v>75</v>
      </c>
      <c r="G83" s="64">
        <f ca="1">IF(AND(E83&gt;F83,$G$1="no"),"",_xll.EURO(E83,F83,O83,O83,C83,R83,1,0))</f>
        <v>2.1360275761537899</v>
      </c>
      <c r="H83" s="9">
        <f ca="1">_xll.EURO(E83,F83,O83,O83,C83,R83,1,1)</f>
        <v>0.19203272624151477</v>
      </c>
      <c r="I83" s="64">
        <f ca="1">IF(AND(F83&gt;E83,$G$1="no"),"",_xll.EURO(E83,F83,O83,O83,C83,R83,0,0))</f>
        <v>30.550532846149892</v>
      </c>
      <c r="J83" s="10">
        <f ca="1">_xll.EURO(E83,F83,O83,O83,C83,R83,0,1)</f>
        <v>-0.60052922879087178</v>
      </c>
      <c r="K83" s="14">
        <f ca="1">_xll.EURO($E83,$F83,$O83,$O83,$C83,$R83,1,2)</f>
        <v>9.9078930410017359E-3</v>
      </c>
      <c r="L83" s="10">
        <f ca="1">_xll.EURO($E83,$F83,$O83,$O83,$C83,$R83,1,3)/100</f>
        <v>0.22676723209075486</v>
      </c>
      <c r="M83" s="10">
        <f ca="1">_xll.EURO($E83,$F83,$O83,$O83,$C83,$R83,1,5)/365.25</f>
        <v>-1.3006902914339039E-3</v>
      </c>
      <c r="N83" s="118">
        <f>VLOOKUP(D83,Lookups!$B$6:$H$304,6)</f>
        <v>39187</v>
      </c>
      <c r="O83" s="24">
        <f>VLOOKUP(D83,Lookups!$B$6:$E$304,4)</f>
        <v>4.2500000000000003E-2</v>
      </c>
      <c r="P83" s="19">
        <f>VLOOKUP(D83,Lookups!$B$6:$D$304,3)</f>
        <v>21</v>
      </c>
      <c r="Q83" s="147">
        <f t="shared" si="5"/>
        <v>0</v>
      </c>
      <c r="R83" s="28">
        <f t="shared" ca="1" si="6"/>
        <v>1998</v>
      </c>
    </row>
    <row r="84" spans="1:18" x14ac:dyDescent="0.2">
      <c r="A84" s="24"/>
      <c r="B84" s="25"/>
      <c r="C84" s="131">
        <v>0.27300000000000002</v>
      </c>
      <c r="D84" s="93">
        <v>39203</v>
      </c>
      <c r="E84" s="128">
        <f t="shared" si="4"/>
        <v>41.724124289989462</v>
      </c>
      <c r="F84" s="127">
        <f t="shared" si="7"/>
        <v>75</v>
      </c>
      <c r="G84" s="64">
        <f ca="1">IF(AND(E84&gt;F84,$G$1="no"),"",_xll.EURO(E84,F84,O84,O84,C84,R84,1,0))</f>
        <v>2.7068589578472864</v>
      </c>
      <c r="H84" s="9">
        <f ca="1">_xll.EURO(E84,F84,O84,O84,C84,R84,1,1)</f>
        <v>0.21925870355452956</v>
      </c>
      <c r="I84" s="64">
        <f ca="1">IF(AND(F84&gt;E84,$G$1="no"),"",_xll.EURO(E84,F84,O84,O84,C84,R84,0,0))</f>
        <v>28.988150082107474</v>
      </c>
      <c r="J84" s="10">
        <f ca="1">_xll.EURO(E84,F84,O84,O84,C84,R84,0,1)</f>
        <v>-0.57054143133279567</v>
      </c>
      <c r="K84" s="14">
        <f ca="1">_xll.EURO($E84,$F84,$O84,$O84,$C84,$R84,1,2)</f>
        <v>9.8642266721301435E-3</v>
      </c>
      <c r="L84" s="10">
        <f ca="1">_xll.EURO($E84,$F84,$O84,$O84,$C84,$R84,1,3)/100</f>
        <v>0.26030222322403146</v>
      </c>
      <c r="M84" s="10">
        <f ca="1">_xll.EURO($E84,$F84,$O84,$O84,$C84,$R84,1,5)/365.25</f>
        <v>-1.4370677178202297E-3</v>
      </c>
      <c r="N84" s="118">
        <f>VLOOKUP(D84,Lookups!$B$6:$H$304,6)</f>
        <v>39217</v>
      </c>
      <c r="O84" s="24">
        <f>VLOOKUP(D84,Lookups!$B$6:$E$304,4)</f>
        <v>4.2500000000000003E-2</v>
      </c>
      <c r="P84" s="19">
        <f>VLOOKUP(D84,Lookups!$B$6:$D$304,3)</f>
        <v>22</v>
      </c>
      <c r="Q84" s="147">
        <f t="shared" si="5"/>
        <v>0</v>
      </c>
      <c r="R84" s="28">
        <f t="shared" ca="1" si="6"/>
        <v>2028</v>
      </c>
    </row>
    <row r="85" spans="1:18" x14ac:dyDescent="0.2">
      <c r="A85" s="24"/>
      <c r="B85" s="25"/>
      <c r="C85" s="131">
        <v>0.27300000000000002</v>
      </c>
      <c r="D85" s="93">
        <v>39234</v>
      </c>
      <c r="E85" s="128">
        <f t="shared" si="4"/>
        <v>48.163014820003497</v>
      </c>
      <c r="F85" s="127">
        <f t="shared" si="7"/>
        <v>75</v>
      </c>
      <c r="G85" s="64">
        <f ca="1">IF(AND(E85&gt;F85,$G$1="no"),"",_xll.EURO(E85,F85,O85,O85,C85,R85,1,0))</f>
        <v>4.3751850333127962</v>
      </c>
      <c r="H85" s="9">
        <f ca="1">_xll.EURO(E85,F85,O85,O85,C85,R85,1,1)</f>
        <v>0.28308538164890934</v>
      </c>
      <c r="I85" s="64">
        <f ca="1">IF(AND(F85&gt;E85,$G$1="no"),"",_xll.EURO(E85,F85,O85,O85,C85,R85,0,0))</f>
        <v>25.49472131855865</v>
      </c>
      <c r="J85" s="10">
        <f ca="1">_xll.EURO(E85,F85,O85,O85,C85,R85,0,1)</f>
        <v>-0.50387098262213126</v>
      </c>
      <c r="K85" s="14">
        <f ca="1">_xll.EURO($E85,$F85,$O85,$O85,$C85,$R85,1,2)</f>
        <v>9.4283044223866467E-3</v>
      </c>
      <c r="L85" s="10">
        <f ca="1">_xll.EURO($E85,$F85,$O85,$O85,$C85,$R85,1,3)/100</f>
        <v>0.33658107581503699</v>
      </c>
      <c r="M85" s="10">
        <f ca="1">_xll.EURO($E85,$F85,$O85,$O85,$C85,$R85,1,5)/365.25</f>
        <v>-1.7222506138697179E-3</v>
      </c>
      <c r="N85" s="118">
        <f>VLOOKUP(D85,Lookups!$B$6:$H$304,6)</f>
        <v>39248</v>
      </c>
      <c r="O85" s="24">
        <f>VLOOKUP(D85,Lookups!$B$6:$E$304,4)</f>
        <v>4.2500000000000003E-2</v>
      </c>
      <c r="P85" s="19">
        <f>VLOOKUP(D85,Lookups!$B$6:$D$304,3)</f>
        <v>21</v>
      </c>
      <c r="Q85" s="147">
        <f t="shared" si="5"/>
        <v>0</v>
      </c>
      <c r="R85" s="28">
        <f t="shared" ca="1" si="6"/>
        <v>2059</v>
      </c>
    </row>
    <row r="86" spans="1:18" x14ac:dyDescent="0.2">
      <c r="A86" s="24"/>
      <c r="B86" s="25"/>
      <c r="C86" s="131">
        <v>0.27300000000000002</v>
      </c>
      <c r="D86" s="93">
        <v>39264</v>
      </c>
      <c r="E86" s="128">
        <f t="shared" si="4"/>
        <v>56.919923390007007</v>
      </c>
      <c r="F86" s="127">
        <f t="shared" si="7"/>
        <v>75</v>
      </c>
      <c r="G86" s="64">
        <f ca="1">IF(AND(E86&gt;F86,$G$1="no"),"",_xll.EURO(E86,F86,O86,O86,C86,R86,1,0))</f>
        <v>7.2627004703564531</v>
      </c>
      <c r="H86" s="9">
        <f ca="1">_xll.EURO(E86,F86,O86,O86,C86,R86,1,1)</f>
        <v>0.36210158174707496</v>
      </c>
      <c r="I86" s="64">
        <f ca="1">IF(AND(F86&gt;E86,$G$1="no"),"",_xll.EURO(E86,F86,O86,O86,C86,R86,0,0))</f>
        <v>21.441351075310205</v>
      </c>
      <c r="J86" s="10">
        <f ca="1">_xll.EURO(E86,F86,O86,O86,C86,R86,0,1)</f>
        <v>-0.42211249603604156</v>
      </c>
      <c r="K86" s="14">
        <f ca="1">_xll.EURO($E86,$F86,$O86,$O86,$C86,$R86,1,2)</f>
        <v>8.3799242800013125E-3</v>
      </c>
      <c r="L86" s="10">
        <f ca="1">_xll.EURO($E86,$F86,$O86,$O86,$C86,$R86,1,3)/100</f>
        <v>0.42391576769003636</v>
      </c>
      <c r="M86" s="10">
        <f ca="1">_xll.EURO($E86,$F86,$O86,$O86,$C86,$R86,1,5)/365.25</f>
        <v>-1.9248837302941791E-3</v>
      </c>
      <c r="N86" s="118">
        <f>VLOOKUP(D86,Lookups!$B$6:$H$304,6)</f>
        <v>39278</v>
      </c>
      <c r="O86" s="24">
        <f>VLOOKUP(D86,Lookups!$B$6:$E$304,4)</f>
        <v>4.2500000000000003E-2</v>
      </c>
      <c r="P86" s="19">
        <f>VLOOKUP(D86,Lookups!$B$6:$D$304,3)</f>
        <v>21</v>
      </c>
      <c r="Q86" s="147">
        <f t="shared" si="5"/>
        <v>0</v>
      </c>
      <c r="R86" s="28">
        <f t="shared" ca="1" si="6"/>
        <v>2089</v>
      </c>
    </row>
    <row r="87" spans="1:18" x14ac:dyDescent="0.2">
      <c r="A87" s="24"/>
      <c r="B87" s="25"/>
      <c r="C87" s="131">
        <v>0.27300000000000002</v>
      </c>
      <c r="D87" s="93">
        <v>39295</v>
      </c>
      <c r="E87" s="128">
        <f t="shared" si="4"/>
        <v>56.919931249999983</v>
      </c>
      <c r="F87" s="127">
        <f t="shared" si="7"/>
        <v>75</v>
      </c>
      <c r="G87" s="64">
        <f ca="1">IF(AND(E87&gt;F87,$G$1="no"),"",_xll.EURO(E87,F87,O87,O87,C87,R87,1,0))</f>
        <v>7.3218196925072245</v>
      </c>
      <c r="H87" s="9">
        <f ca="1">_xll.EURO(E87,F87,O87,O87,C87,R87,1,1)</f>
        <v>0.36250914645657628</v>
      </c>
      <c r="I87" s="64">
        <f ca="1">IF(AND(F87&gt;E87,$G$1="no"),"",_xll.EURO(E87,F87,O87,O87,C87,R87,0,0))</f>
        <v>21.449412214635366</v>
      </c>
      <c r="J87" s="10">
        <f ca="1">_xll.EURO(E87,F87,O87,O87,C87,R87,0,1)</f>
        <v>-0.41888127398240155</v>
      </c>
      <c r="K87" s="14">
        <f ca="1">_xll.EURO($E87,$F87,$O87,$O87,$C87,$R87,1,2)</f>
        <v>8.2927426401630949E-3</v>
      </c>
      <c r="L87" s="10">
        <f ca="1">_xll.EURO($E87,$F87,$O87,$O87,$C87,$R87,1,3)/100</f>
        <v>0.42573093112007176</v>
      </c>
      <c r="M87" s="10">
        <f ca="1">_xll.EURO($E87,$F87,$O87,$O87,$C87,$R87,1,5)/365.25</f>
        <v>-1.889187793422085E-3</v>
      </c>
      <c r="N87" s="118">
        <f>VLOOKUP(D87,Lookups!$B$6:$H$304,6)</f>
        <v>39309</v>
      </c>
      <c r="O87" s="24">
        <f>VLOOKUP(D87,Lookups!$B$6:$E$304,4)</f>
        <v>4.2500000000000003E-2</v>
      </c>
      <c r="P87" s="19">
        <f>VLOOKUP(D87,Lookups!$B$6:$D$304,3)</f>
        <v>23</v>
      </c>
      <c r="Q87" s="147">
        <f t="shared" si="5"/>
        <v>0</v>
      </c>
      <c r="R87" s="28">
        <f t="shared" ca="1" si="6"/>
        <v>2120</v>
      </c>
    </row>
    <row r="88" spans="1:18" x14ac:dyDescent="0.2">
      <c r="A88" s="24"/>
      <c r="B88" s="25"/>
      <c r="C88" s="131">
        <v>0.27300000000000002</v>
      </c>
      <c r="D88" s="93">
        <v>39326</v>
      </c>
      <c r="E88" s="128">
        <f t="shared" si="4"/>
        <v>41.724116429996485</v>
      </c>
      <c r="F88" s="127">
        <f t="shared" si="7"/>
        <v>75</v>
      </c>
      <c r="G88" s="64">
        <f ca="1">IF(AND(E88&gt;F88,$G$1="no"),"",_xll.EURO(E88,F88,O88,O88,C88,R88,1,0))</f>
        <v>2.8799154279173695</v>
      </c>
      <c r="H88" s="9">
        <f ca="1">_xll.EURO(E88,F88,O88,O88,C88,R88,1,1)</f>
        <v>0.22565258990392034</v>
      </c>
      <c r="I88" s="64">
        <f ca="1">IF(AND(F88&gt;E88,$G$1="no"),"",_xll.EURO(E88,F88,O88,O88,C88,R88,0,0))</f>
        <v>28.787750701339718</v>
      </c>
      <c r="J88" s="10">
        <f ca="1">_xll.EURO(E88,F88,O88,O88,C88,R88,0,1)</f>
        <v>-0.55292434010965053</v>
      </c>
      <c r="K88" s="14">
        <f ca="1">_xll.EURO($E88,$F88,$O88,$O88,$C88,$R88,1,2)</f>
        <v>9.6386711636290163E-3</v>
      </c>
      <c r="L88" s="10">
        <f ca="1">_xll.EURO($E88,$F88,$O88,$O88,$C88,$R88,1,3)/100</f>
        <v>0.26977661061718011</v>
      </c>
      <c r="M88" s="10">
        <f ca="1">_xll.EURO($E88,$F88,$O88,$O88,$C88,$R88,1,5)/365.25</f>
        <v>-1.3768684222126646E-3</v>
      </c>
      <c r="N88" s="118">
        <f>VLOOKUP(D88,Lookups!$B$6:$H$304,6)</f>
        <v>39340</v>
      </c>
      <c r="O88" s="24">
        <f>VLOOKUP(D88,Lookups!$B$6:$E$304,4)</f>
        <v>4.2500000000000003E-2</v>
      </c>
      <c r="P88" s="19">
        <f>VLOOKUP(D88,Lookups!$B$6:$D$304,3)</f>
        <v>19</v>
      </c>
      <c r="Q88" s="147">
        <f t="shared" si="5"/>
        <v>0</v>
      </c>
      <c r="R88" s="28">
        <f t="shared" ca="1" si="6"/>
        <v>2151</v>
      </c>
    </row>
    <row r="89" spans="1:18" x14ac:dyDescent="0.2">
      <c r="A89" s="24"/>
      <c r="B89" s="25"/>
      <c r="C89" s="131">
        <v>0.27300000000000002</v>
      </c>
      <c r="D89" s="93">
        <v>39356</v>
      </c>
      <c r="E89" s="128">
        <f t="shared" si="4"/>
        <v>38.221349857997886</v>
      </c>
      <c r="F89" s="127">
        <f t="shared" si="7"/>
        <v>75</v>
      </c>
      <c r="G89" s="64">
        <f ca="1">IF(AND(E89&gt;F89,$G$1="no"),"",_xll.EURO(E89,F89,O89,O89,C89,R89,1,0))</f>
        <v>2.18452019896122</v>
      </c>
      <c r="H89" s="9">
        <f ca="1">_xll.EURO(E89,F89,O89,O89,C89,R89,1,1)</f>
        <v>0.19336714815605582</v>
      </c>
      <c r="I89" s="64">
        <f ca="1">IF(AND(F89&gt;E89,$G$1="no"),"",_xll.EURO(E89,F89,O89,O89,C89,R89,0,0))</f>
        <v>30.719745043028514</v>
      </c>
      <c r="J89" s="10">
        <f ca="1">_xll.EURO(E89,F89,O89,O89,C89,R89,0,1)</f>
        <v>-0.58249669496741363</v>
      </c>
      <c r="K89" s="14">
        <f ca="1">_xll.EURO($E89,$F89,$O89,$O89,$C89,$R89,1,2)</f>
        <v>9.6536767640558827E-3</v>
      </c>
      <c r="L89" s="10">
        <f ca="1">_xll.EURO($E89,$F89,$O89,$O89,$C89,$R89,1,3)/100</f>
        <v>0.22989677710235881</v>
      </c>
      <c r="M89" s="10">
        <f ca="1">_xll.EURO($E89,$F89,$O89,$O89,$C89,$R89,1,5)/365.25</f>
        <v>-1.1846434337593273E-3</v>
      </c>
      <c r="N89" s="118">
        <f>VLOOKUP(D89,Lookups!$B$6:$H$304,6)</f>
        <v>39370</v>
      </c>
      <c r="O89" s="24">
        <f>VLOOKUP(D89,Lookups!$B$6:$E$304,4)</f>
        <v>4.2500000000000003E-2</v>
      </c>
      <c r="P89" s="19">
        <f>VLOOKUP(D89,Lookups!$B$6:$D$304,3)</f>
        <v>23</v>
      </c>
      <c r="Q89" s="147">
        <f t="shared" si="5"/>
        <v>0</v>
      </c>
      <c r="R89" s="28">
        <f t="shared" ca="1" si="6"/>
        <v>2181</v>
      </c>
    </row>
    <row r="90" spans="1:18" x14ac:dyDescent="0.2">
      <c r="A90" s="24"/>
      <c r="B90" s="25"/>
      <c r="C90" s="131">
        <v>0.27300000000000002</v>
      </c>
      <c r="D90" s="93">
        <v>39387</v>
      </c>
      <c r="E90" s="128">
        <f t="shared" si="4"/>
        <v>38.16983153400421</v>
      </c>
      <c r="F90" s="127">
        <f t="shared" si="7"/>
        <v>75</v>
      </c>
      <c r="G90" s="64">
        <f ca="1">IF(AND(E90&gt;F90,$G$1="no"),"",_xll.EURO(E90,F90,O90,O90,C90,R90,1,0))</f>
        <v>2.2110494022561777</v>
      </c>
      <c r="H90" s="9">
        <f ca="1">_xll.EURO(E90,F90,O90,O90,C90,R90,1,1)</f>
        <v>0.19450518545214265</v>
      </c>
      <c r="I90" s="64">
        <f ca="1">IF(AND(F90&gt;E90,$G$1="no"),"",_xll.EURO(E90,F90,O90,O90,C90,R90,0,0))</f>
        <v>30.683357012323057</v>
      </c>
      <c r="J90" s="10">
        <f ca="1">_xll.EURO(E90,F90,O90,O90,C90,R90,0,1)</f>
        <v>-0.57856506635391458</v>
      </c>
      <c r="K90" s="14">
        <f ca="1">_xll.EURO($E90,$F90,$O90,$O90,$C90,$R90,1,2)</f>
        <v>9.6123219045978169E-3</v>
      </c>
      <c r="L90" s="10">
        <f ca="1">_xll.EURO($E90,$F90,$O90,$O90,$C90,$R90,1,3)/100</f>
        <v>0.23154016462080862</v>
      </c>
      <c r="M90" s="10">
        <f ca="1">_xll.EURO($E90,$F90,$O90,$O90,$C90,$R90,1,5)/365.25</f>
        <v>-1.1715332356614836E-3</v>
      </c>
      <c r="N90" s="118">
        <f>VLOOKUP(D90,Lookups!$B$6:$H$304,6)</f>
        <v>39401</v>
      </c>
      <c r="O90" s="24">
        <f>VLOOKUP(D90,Lookups!$B$6:$E$304,4)</f>
        <v>4.2500000000000003E-2</v>
      </c>
      <c r="P90" s="19">
        <f>VLOOKUP(D90,Lookups!$B$6:$D$304,3)</f>
        <v>21</v>
      </c>
      <c r="Q90" s="147">
        <f t="shared" si="5"/>
        <v>0</v>
      </c>
      <c r="R90" s="28">
        <f t="shared" ca="1" si="6"/>
        <v>2212</v>
      </c>
    </row>
    <row r="91" spans="1:18" x14ac:dyDescent="0.2">
      <c r="A91" s="24"/>
      <c r="B91" s="25"/>
      <c r="C91" s="131">
        <v>0.27300000000000002</v>
      </c>
      <c r="D91" s="93">
        <v>39417</v>
      </c>
      <c r="E91" s="128">
        <f t="shared" si="4"/>
        <v>38.16983153400421</v>
      </c>
      <c r="F91" s="127">
        <f t="shared" si="7"/>
        <v>75</v>
      </c>
      <c r="G91" s="64">
        <f ca="1">IF(AND(E91&gt;F91,$G$1="no"),"",_xll.EURO(E91,F91,O91,O91,C91,R91,1,0))</f>
        <v>2.246044063435968</v>
      </c>
      <c r="H91" s="9">
        <f ca="1">_xll.EURO(E91,F91,O91,O91,C91,R91,1,1)</f>
        <v>0.19604954186548226</v>
      </c>
      <c r="I91" s="64">
        <f ca="1">IF(AND(F91&gt;E91,$G$1="no"),"",_xll.EURO(E91,F91,O91,O91,C91,R91,0,0))</f>
        <v>30.619134959611184</v>
      </c>
      <c r="J91" s="10">
        <f ca="1">_xll.EURO(E91,F91,O91,O91,C91,R91,0,1)</f>
        <v>-0.57432681202959313</v>
      </c>
      <c r="K91" s="14">
        <f ca="1">_xll.EURO($E91,$F91,$O91,$O91,$C91,$R91,1,2)</f>
        <v>9.5717573752582778E-3</v>
      </c>
      <c r="L91" s="10">
        <f ca="1">_xll.EURO($E91,$F91,$O91,$O91,$C91,$R91,1,3)/100</f>
        <v>0.23369003767693852</v>
      </c>
      <c r="M91" s="10">
        <f ca="1">_xll.EURO($E91,$F91,$O91,$O91,$C91,$R91,1,5)/365.25</f>
        <v>-1.1614316552518357E-3</v>
      </c>
      <c r="N91" s="118">
        <f>VLOOKUP(D91,Lookups!$B$6:$H$304,6)</f>
        <v>39431</v>
      </c>
      <c r="O91" s="24">
        <f>VLOOKUP(D91,Lookups!$B$6:$E$304,4)</f>
        <v>4.2500000000000003E-2</v>
      </c>
      <c r="P91" s="19">
        <f>VLOOKUP(D91,Lookups!$B$6:$D$304,3)</f>
        <v>20</v>
      </c>
      <c r="Q91" s="147">
        <f t="shared" si="5"/>
        <v>0</v>
      </c>
      <c r="R91" s="28">
        <f t="shared" ca="1" si="6"/>
        <v>2242</v>
      </c>
    </row>
    <row r="92" spans="1:18" x14ac:dyDescent="0.2">
      <c r="A92" s="24"/>
      <c r="B92" s="25"/>
      <c r="C92" s="131">
        <v>0.27300000000000002</v>
      </c>
      <c r="D92" s="93">
        <v>39448</v>
      </c>
      <c r="E92" s="128">
        <f t="shared" si="4"/>
        <v>42.122499999999995</v>
      </c>
      <c r="F92" s="127">
        <f t="shared" si="7"/>
        <v>75</v>
      </c>
      <c r="G92" s="64">
        <f ca="1">IF(AND(E92&gt;F92,$G$1="no"),"",_xll.EURO(E92,F92,O92,O92,C92,R92,1,0))</f>
        <v>3.0887275544144979</v>
      </c>
      <c r="H92" s="9">
        <f ca="1">_xll.EURO(E92,F92,O92,O92,C92,R92,1,1)</f>
        <v>0.2314274323991104</v>
      </c>
      <c r="I92" s="64">
        <f ca="1">IF(AND(F92&gt;E92,$G$1="no"),"",_xll.EURO(E92,F92,O92,O92,C92,R92,0,0))</f>
        <v>27.935987071836205</v>
      </c>
      <c r="J92" s="10">
        <f ca="1">_xll.EURO(E92,F92,O92,O92,C92,R92,0,1)</f>
        <v>-0.52432527134727236</v>
      </c>
      <c r="K92" s="14">
        <f ca="1">_xll.EURO($E92,$F92,$O92,$O92,$C92,$R92,1,2)</f>
        <v>9.2444494871515067E-3</v>
      </c>
      <c r="L92" s="10">
        <f ca="1">_xll.EURO($E92,$F92,$O92,$O92,$C92,$R92,1,3)/100</f>
        <v>0.27866420729276248</v>
      </c>
      <c r="M92" s="10">
        <f ca="1">_xll.EURO($E92,$F92,$O92,$O92,$C92,$R92,1,5)/365.25</f>
        <v>-1.2929150317565578E-3</v>
      </c>
      <c r="N92" s="118">
        <f>VLOOKUP(D92,Lookups!$B$6:$H$304,6)</f>
        <v>39462</v>
      </c>
      <c r="O92" s="24">
        <f>VLOOKUP(D92,Lookups!$B$6:$E$304,4)</f>
        <v>4.4999999999999998E-2</v>
      </c>
      <c r="P92" s="19">
        <f>VLOOKUP(D92,Lookups!$B$6:$D$304,3)</f>
        <v>22</v>
      </c>
      <c r="Q92" s="147">
        <f t="shared" si="5"/>
        <v>0</v>
      </c>
      <c r="R92" s="28">
        <f t="shared" ca="1" si="6"/>
        <v>2273</v>
      </c>
    </row>
    <row r="93" spans="1:18" x14ac:dyDescent="0.2">
      <c r="A93" s="24"/>
      <c r="B93" s="25"/>
      <c r="C93" s="131">
        <v>0.27300000000000002</v>
      </c>
      <c r="D93" s="93">
        <v>39479</v>
      </c>
      <c r="E93" s="128">
        <f t="shared" si="4"/>
        <v>74.176199999999994</v>
      </c>
      <c r="F93" s="127">
        <f t="shared" si="7"/>
        <v>75</v>
      </c>
      <c r="G93" s="64">
        <f ca="1">IF(AND(E93&gt;F93,$G$1="no"),"",_xll.EURO(E93,F93,O93,O93,C93,R93,1,0))</f>
        <v>14.756742948420641</v>
      </c>
      <c r="H93" s="9">
        <f ca="1">_xll.EURO(E93,F93,O93,O93,C93,R93,1,1)</f>
        <v>0.47284920736688524</v>
      </c>
      <c r="I93" s="64">
        <f ca="1">IF(AND(F93&gt;E93,$G$1="no"),"",_xll.EURO(E93,F93,O93,O93,C93,R93,0,0))</f>
        <v>15.376958705251923</v>
      </c>
      <c r="J93" s="10">
        <f ca="1">_xll.EURO(E93,F93,O93,O93,C93,R93,0,1)</f>
        <v>-0.28002255377815238</v>
      </c>
      <c r="K93" s="14">
        <f ca="1">_xll.EURO($E93,$F93,$O93,$O93,$C93,$R93,1,2)</f>
        <v>5.5985799461625418E-3</v>
      </c>
      <c r="L93" s="10">
        <f ca="1">_xll.EURO($E93,$F93,$O93,$O93,$C93,$R93,1,3)/100</f>
        <v>0.53047136220496371</v>
      </c>
      <c r="M93" s="10">
        <f ca="1">_xll.EURO($E93,$F93,$O93,$O93,$C93,$R93,1,5)/365.25</f>
        <v>-1.3246873205388172E-3</v>
      </c>
      <c r="N93" s="118">
        <f>VLOOKUP(D93,Lookups!$B$6:$H$304,6)</f>
        <v>39493</v>
      </c>
      <c r="O93" s="24">
        <f>VLOOKUP(D93,Lookups!$B$6:$E$304,4)</f>
        <v>4.4999999999999998E-2</v>
      </c>
      <c r="P93" s="19">
        <f>VLOOKUP(D93,Lookups!$B$6:$D$304,3)</f>
        <v>21</v>
      </c>
      <c r="Q93" s="147">
        <f t="shared" si="5"/>
        <v>0</v>
      </c>
      <c r="R93" s="28">
        <f t="shared" ca="1" si="6"/>
        <v>2304</v>
      </c>
    </row>
    <row r="94" spans="1:18" x14ac:dyDescent="0.2">
      <c r="A94" s="24"/>
      <c r="B94" s="25"/>
      <c r="C94" s="131">
        <v>0.27300000000000002</v>
      </c>
      <c r="D94" s="93">
        <v>39508</v>
      </c>
      <c r="E94" s="128">
        <f t="shared" si="4"/>
        <v>40.467745932396404</v>
      </c>
      <c r="F94" s="127">
        <f t="shared" si="7"/>
        <v>75</v>
      </c>
      <c r="G94" s="64">
        <f ca="1">IF(AND(E94&gt;F94,$G$1="no"),"",_xll.EURO(E94,F94,O94,O94,C94,R94,1,0))</f>
        <v>2.7910412351821776</v>
      </c>
      <c r="H94" s="9">
        <f ca="1">_xll.EURO(E94,F94,O94,O94,C94,R94,1,1)</f>
        <v>0.21861783008196795</v>
      </c>
      <c r="I94" s="64">
        <f ca="1">IF(AND(F94&gt;E94,$G$1="no"),"",_xll.EURO(E94,F94,O94,O94,C94,R94,0,0))</f>
        <v>28.696676502127772</v>
      </c>
      <c r="J94" s="10">
        <f ca="1">_xll.EURO(E94,F94,O94,O94,C94,R94,0,1)</f>
        <v>-0.53156879880794694</v>
      </c>
      <c r="K94" s="14">
        <f ca="1">_xll.EURO($E94,$F94,$O94,$O94,$C94,$R94,1,2)</f>
        <v>9.2180307185479021E-3</v>
      </c>
      <c r="L94" s="10">
        <f ca="1">_xll.EURO($E94,$F94,$O94,$O94,$C94,$R94,1,3)/100</f>
        <v>0.26323482342081123</v>
      </c>
      <c r="M94" s="10">
        <f ca="1">_xll.EURO($E94,$F94,$O94,$O94,$C94,$R94,1,5)/365.25</f>
        <v>-1.1962782876259058E-3</v>
      </c>
      <c r="N94" s="118">
        <f>VLOOKUP(D94,Lookups!$B$6:$H$304,6)</f>
        <v>39522</v>
      </c>
      <c r="O94" s="24">
        <f>VLOOKUP(D94,Lookups!$B$6:$E$304,4)</f>
        <v>4.4999999999999998E-2</v>
      </c>
      <c r="P94" s="19">
        <f>VLOOKUP(D94,Lookups!$B$6:$D$304,3)</f>
        <v>21</v>
      </c>
      <c r="Q94" s="147">
        <f t="shared" si="5"/>
        <v>0</v>
      </c>
      <c r="R94" s="28">
        <f t="shared" ca="1" si="6"/>
        <v>2333</v>
      </c>
    </row>
    <row r="95" spans="1:18" x14ac:dyDescent="0.2">
      <c r="A95" s="24"/>
      <c r="B95" s="25"/>
      <c r="C95" s="131">
        <v>0.27300000000000002</v>
      </c>
      <c r="D95" s="93">
        <v>39539</v>
      </c>
      <c r="E95" s="128">
        <f t="shared" si="4"/>
        <v>39.735765485371395</v>
      </c>
      <c r="F95" s="127">
        <f t="shared" si="7"/>
        <v>75</v>
      </c>
      <c r="G95" s="64">
        <f ca="1">IF(AND(E95&gt;F95,$G$1="no"),"",_xll.EURO(E95,F95,O95,O95,C95,R95,1,0))</f>
        <v>2.6694208688173893</v>
      </c>
      <c r="H95" s="9">
        <f ca="1">_xll.EURO(E95,F95,O95,O95,C95,R95,1,1)</f>
        <v>0.21316310261267182</v>
      </c>
      <c r="I95" s="64">
        <f ca="1">IF(AND(F95&gt;E95,$G$1="no"),"",_xll.EURO(E95,F95,O95,O95,C95,R95,0,0))</f>
        <v>29.023332079868744</v>
      </c>
      <c r="J95" s="10">
        <f ca="1">_xll.EURO(E95,F95,O95,O95,C95,R95,0,1)</f>
        <v>-0.53416380165116539</v>
      </c>
      <c r="K95" s="14">
        <f ca="1">_xll.EURO($E95,$F95,$O95,$O95,$C95,$R95,1,2)</f>
        <v>9.1970427012665959E-3</v>
      </c>
      <c r="L95" s="10">
        <f ca="1">_xll.EURO($E95,$F95,$O95,$O95,$C95,$R95,1,3)/100</f>
        <v>0.2565850008171468</v>
      </c>
      <c r="M95" s="10">
        <f ca="1">_xll.EURO($E95,$F95,$O95,$O95,$C95,$R95,1,5)/365.25</f>
        <v>-1.1526690276711994E-3</v>
      </c>
      <c r="N95" s="118">
        <f>VLOOKUP(D95,Lookups!$B$6:$H$304,6)</f>
        <v>39553</v>
      </c>
      <c r="O95" s="24">
        <f>VLOOKUP(D95,Lookups!$B$6:$E$304,4)</f>
        <v>4.4999999999999998E-2</v>
      </c>
      <c r="P95" s="19">
        <f>VLOOKUP(D95,Lookups!$B$6:$D$304,3)</f>
        <v>22</v>
      </c>
      <c r="Q95" s="147">
        <f t="shared" si="5"/>
        <v>0</v>
      </c>
      <c r="R95" s="28">
        <f t="shared" ca="1" si="6"/>
        <v>2364</v>
      </c>
    </row>
    <row r="96" spans="1:18" x14ac:dyDescent="0.2">
      <c r="A96" s="24"/>
      <c r="B96" s="25"/>
      <c r="C96" s="131">
        <v>0.27300000000000002</v>
      </c>
      <c r="D96" s="93">
        <v>39569</v>
      </c>
      <c r="E96" s="128">
        <f t="shared" si="4"/>
        <v>42.349986154339298</v>
      </c>
      <c r="F96" s="127">
        <f t="shared" si="7"/>
        <v>75</v>
      </c>
      <c r="G96" s="64">
        <f ca="1">IF(AND(E96&gt;F96,$G$1="no"),"",_xll.EURO(E96,F96,O96,O96,C96,R96,1,0))</f>
        <v>3.2953785151005519</v>
      </c>
      <c r="H96" s="9">
        <f ca="1">_xll.EURO(E96,F96,O96,O96,C96,R96,1,1)</f>
        <v>0.23811478920409151</v>
      </c>
      <c r="I96" s="64">
        <f ca="1">IF(AND(F96&gt;E96,$G$1="no"),"",_xll.EURO(E96,F96,O96,O96,C96,R96,0,0))</f>
        <v>27.60559307998955</v>
      </c>
      <c r="J96" s="10">
        <f ca="1">_xll.EURO(E96,F96,O96,O96,C96,R96,0,1)</f>
        <v>-0.50645501955021344</v>
      </c>
      <c r="K96" s="14">
        <f ca="1">_xll.EURO($E96,$F96,$O96,$O96,$C96,$R96,1,2)</f>
        <v>8.9933336369614029E-3</v>
      </c>
      <c r="L96" s="10">
        <f ca="1">_xll.EURO($E96,$F96,$O96,$O96,$C96,$R96,1,3)/100</f>
        <v>0.28861826998648893</v>
      </c>
      <c r="M96" s="10">
        <f ca="1">_xll.EURO($E96,$F96,$O96,$O96,$C96,$R96,1,5)/365.25</f>
        <v>-1.2396290269990862E-3</v>
      </c>
      <c r="N96" s="118">
        <f>VLOOKUP(D96,Lookups!$B$6:$H$304,6)</f>
        <v>39583</v>
      </c>
      <c r="O96" s="24">
        <f>VLOOKUP(D96,Lookups!$B$6:$E$304,4)</f>
        <v>4.4999999999999998E-2</v>
      </c>
      <c r="P96" s="19">
        <f>VLOOKUP(D96,Lookups!$B$6:$D$304,3)</f>
        <v>21</v>
      </c>
      <c r="Q96" s="147">
        <f t="shared" si="5"/>
        <v>0</v>
      </c>
      <c r="R96" s="28">
        <f t="shared" ca="1" si="6"/>
        <v>2394</v>
      </c>
    </row>
    <row r="97" spans="1:18" x14ac:dyDescent="0.2">
      <c r="A97" s="24"/>
      <c r="B97" s="25"/>
      <c r="C97" s="131">
        <v>0.27300000000000002</v>
      </c>
      <c r="D97" s="93">
        <v>39600</v>
      </c>
      <c r="E97" s="128">
        <f t="shared" si="4"/>
        <v>48.885460042303542</v>
      </c>
      <c r="F97" s="127">
        <f t="shared" si="7"/>
        <v>75</v>
      </c>
      <c r="G97" s="64">
        <f ca="1">IF(AND(E97&gt;F97,$G$1="no"),"",_xll.EURO(E97,F97,O97,O97,C97,R97,1,0))</f>
        <v>5.0837161791989551</v>
      </c>
      <c r="H97" s="9">
        <f ca="1">_xll.EURO(E97,F97,O97,O97,C97,R97,1,1)</f>
        <v>0.29572131752096181</v>
      </c>
      <c r="I97" s="64">
        <f ca="1">IF(AND(F97&gt;E97,$G$1="no"),"",_xll.EURO(E97,F97,O97,O97,C97,R97,0,0))</f>
        <v>24.453692957501033</v>
      </c>
      <c r="J97" s="10">
        <f ca="1">_xll.EURO(E97,F97,O97,O97,C97,R97,0,1)</f>
        <v>-0.44601017802442933</v>
      </c>
      <c r="K97" s="14">
        <f ca="1">_xll.EURO($E97,$F97,$O97,$O97,$C97,$R97,1,2)</f>
        <v>8.326079037713081E-3</v>
      </c>
      <c r="L97" s="10">
        <f ca="1">_xll.EURO($E97,$F97,$O97,$O97,$C97,$R97,1,3)/100</f>
        <v>0.36064848125163951</v>
      </c>
      <c r="M97" s="10">
        <f ca="1">_xll.EURO($E97,$F97,$O97,$O97,$C97,$R97,1,5)/365.25</f>
        <v>-1.4037114312080176E-3</v>
      </c>
      <c r="N97" s="118">
        <f>VLOOKUP(D97,Lookups!$B$6:$H$304,6)</f>
        <v>39614</v>
      </c>
      <c r="O97" s="24">
        <f>VLOOKUP(D97,Lookups!$B$6:$E$304,4)</f>
        <v>4.4999999999999998E-2</v>
      </c>
      <c r="P97" s="19">
        <f>VLOOKUP(D97,Lookups!$B$6:$D$304,3)</f>
        <v>21</v>
      </c>
      <c r="Q97" s="147">
        <f t="shared" si="5"/>
        <v>0</v>
      </c>
      <c r="R97" s="28">
        <f t="shared" ca="1" si="6"/>
        <v>2425</v>
      </c>
    </row>
    <row r="98" spans="1:18" x14ac:dyDescent="0.2">
      <c r="A98" s="24"/>
      <c r="B98" s="25"/>
      <c r="C98" s="131">
        <v>0.27300000000000002</v>
      </c>
      <c r="D98" s="93">
        <v>39630</v>
      </c>
      <c r="E98" s="128">
        <f t="shared" si="4"/>
        <v>57.773722240857104</v>
      </c>
      <c r="F98" s="127">
        <f t="shared" si="7"/>
        <v>75</v>
      </c>
      <c r="G98" s="64">
        <f ca="1">IF(AND(E98&gt;F98,$G$1="no"),"",_xll.EURO(E98,F98,O98,O98,C98,R98,1,0))</f>
        <v>8.0719688520249182</v>
      </c>
      <c r="H98" s="9">
        <f ca="1">_xll.EURO(E98,F98,O98,O98,C98,R98,1,1)</f>
        <v>0.3651308103786236</v>
      </c>
      <c r="I98" s="64">
        <f ca="1">IF(AND(F98&gt;E98,$G$1="no"),"",_xll.EURO(E98,F98,O98,O98,C98,R98,0,0))</f>
        <v>20.80210272615097</v>
      </c>
      <c r="J98" s="10">
        <f ca="1">_xll.EURO(E98,F98,O98,O98,C98,R98,0,1)</f>
        <v>-0.37386423266655788</v>
      </c>
      <c r="K98" s="14">
        <f ca="1">_xll.EURO($E98,$F98,$O98,$O98,$C98,$R98,1,2)</f>
        <v>7.209087841014916E-3</v>
      </c>
      <c r="L98" s="10">
        <f ca="1">_xll.EURO($E98,$F98,$O98,$O98,$C98,$R98,1,3)/100</f>
        <v>0.44153479581285482</v>
      </c>
      <c r="M98" s="10">
        <f ca="1">_xll.EURO($E98,$F98,$O98,$O98,$C98,$R98,1,5)/365.25</f>
        <v>-1.460476352582604E-3</v>
      </c>
      <c r="N98" s="118">
        <f>VLOOKUP(D98,Lookups!$B$6:$H$304,6)</f>
        <v>39644</v>
      </c>
      <c r="O98" s="24">
        <f>VLOOKUP(D98,Lookups!$B$6:$E$304,4)</f>
        <v>4.4999999999999998E-2</v>
      </c>
      <c r="P98" s="19">
        <f>VLOOKUP(D98,Lookups!$B$6:$D$304,3)</f>
        <v>22</v>
      </c>
      <c r="Q98" s="147">
        <f t="shared" si="5"/>
        <v>0</v>
      </c>
      <c r="R98" s="28">
        <f t="shared" ca="1" si="6"/>
        <v>2455</v>
      </c>
    </row>
    <row r="99" spans="1:18" x14ac:dyDescent="0.2">
      <c r="A99" s="24"/>
      <c r="B99" s="25"/>
      <c r="C99" s="131">
        <v>0.27300000000000002</v>
      </c>
      <c r="D99" s="93">
        <v>39661</v>
      </c>
      <c r="E99" s="128">
        <f t="shared" si="4"/>
        <v>57.773730218749975</v>
      </c>
      <c r="F99" s="127">
        <f t="shared" si="7"/>
        <v>75</v>
      </c>
      <c r="G99" s="64">
        <f ca="1">IF(AND(E99&gt;F99,$G$1="no"),"",_xll.EURO(E99,F99,O99,O99,C99,R99,1,0))</f>
        <v>8.1167800303298119</v>
      </c>
      <c r="H99" s="9">
        <f ca="1">_xll.EURO(E99,F99,O99,O99,C99,R99,1,1)</f>
        <v>0.36507028289853166</v>
      </c>
      <c r="I99" s="64">
        <f ca="1">IF(AND(F99&gt;E99,$G$1="no"),"",_xll.EURO(E99,F99,O99,O99,C99,R99,0,0))</f>
        <v>20.798380537039176</v>
      </c>
      <c r="J99" s="10">
        <f ca="1">_xll.EURO(E99,F99,O99,O99,C99,R99,0,1)</f>
        <v>-0.3711076980426864</v>
      </c>
      <c r="K99" s="14">
        <f ca="1">_xll.EURO($E99,$F99,$O99,$O99,$C99,$R99,1,2)</f>
        <v>7.1370944145080781E-3</v>
      </c>
      <c r="L99" s="10">
        <f ca="1">_xll.EURO($E99,$F99,$O99,$O99,$C99,$R99,1,3)/100</f>
        <v>0.44264524868059568</v>
      </c>
      <c r="M99" s="10">
        <f ca="1">_xll.EURO($E99,$F99,$O99,$O99,$C99,$R99,1,5)/365.25</f>
        <v>-1.430439631168796E-3</v>
      </c>
      <c r="N99" s="118">
        <f>VLOOKUP(D99,Lookups!$B$6:$H$304,6)</f>
        <v>39675</v>
      </c>
      <c r="O99" s="24">
        <f>VLOOKUP(D99,Lookups!$B$6:$E$304,4)</f>
        <v>4.4999999999999998E-2</v>
      </c>
      <c r="P99" s="19">
        <f>VLOOKUP(D99,Lookups!$B$6:$D$304,3)</f>
        <v>21</v>
      </c>
      <c r="Q99" s="147">
        <f t="shared" si="5"/>
        <v>0</v>
      </c>
      <c r="R99" s="28">
        <f t="shared" ca="1" si="6"/>
        <v>2486</v>
      </c>
    </row>
    <row r="100" spans="1:18" x14ac:dyDescent="0.2">
      <c r="A100" s="24"/>
      <c r="B100" s="25"/>
      <c r="C100" s="131">
        <v>0.27300000000000002</v>
      </c>
      <c r="D100" s="93">
        <v>39692</v>
      </c>
      <c r="E100" s="128">
        <f t="shared" si="4"/>
        <v>42.349978176446427</v>
      </c>
      <c r="F100" s="127">
        <f t="shared" si="7"/>
        <v>75</v>
      </c>
      <c r="G100" s="64">
        <f ca="1">IF(AND(E100&gt;F100,$G$1="no"),"",_xll.EURO(E100,F100,O100,O100,C100,R100,1,0))</f>
        <v>3.4440134523730741</v>
      </c>
      <c r="H100" s="9">
        <f ca="1">_xll.EURO(E100,F100,O100,O100,C100,R100,1,1)</f>
        <v>0.24221321531110898</v>
      </c>
      <c r="I100" s="64">
        <f ca="1">IF(AND(F100&gt;E100,$G$1="no"),"",_xll.EURO(E100,F100,O100,O100,C100,R100,0,0))</f>
        <v>27.388614075423263</v>
      </c>
      <c r="J100" s="10">
        <f ca="1">_xll.EURO(E100,F100,O100,O100,C100,R100,0,1)</f>
        <v>-0.49115844221644189</v>
      </c>
      <c r="K100" s="14">
        <f ca="1">_xll.EURO($E100,$F100,$O100,$O100,$C100,$R100,1,2)</f>
        <v>8.7537241582855002E-3</v>
      </c>
      <c r="L100" s="10">
        <f ca="1">_xll.EURO($E100,$F100,$O100,$O100,$C100,$R100,1,3)/100</f>
        <v>0.29536217470881937</v>
      </c>
      <c r="M100" s="10">
        <f ca="1">_xll.EURO($E100,$F100,$O100,$O100,$C100,$R100,1,5)/365.25</f>
        <v>-1.1774715612751004E-3</v>
      </c>
      <c r="N100" s="118">
        <f>VLOOKUP(D100,Lookups!$B$6:$H$304,6)</f>
        <v>39706</v>
      </c>
      <c r="O100" s="24">
        <f>VLOOKUP(D100,Lookups!$B$6:$E$304,4)</f>
        <v>4.4999999999999998E-2</v>
      </c>
      <c r="P100" s="19">
        <f>VLOOKUP(D100,Lookups!$B$6:$D$304,3)</f>
        <v>21</v>
      </c>
      <c r="Q100" s="147">
        <f t="shared" si="5"/>
        <v>0</v>
      </c>
      <c r="R100" s="28">
        <f t="shared" ca="1" si="6"/>
        <v>2517</v>
      </c>
    </row>
    <row r="101" spans="1:18" x14ac:dyDescent="0.2">
      <c r="A101" s="24"/>
      <c r="B101" s="25"/>
      <c r="C101" s="131">
        <v>0.27300000000000002</v>
      </c>
      <c r="D101" s="93">
        <v>39722</v>
      </c>
      <c r="E101" s="128">
        <f t="shared" si="4"/>
        <v>38.794670105867851</v>
      </c>
      <c r="F101" s="127">
        <f t="shared" si="7"/>
        <v>75</v>
      </c>
      <c r="G101" s="64">
        <f ca="1">IF(AND(E101&gt;F101,$G$1="no"),"",_xll.EURO(E101,F101,O101,O101,C101,R101,1,0))</f>
        <v>2.6702254321381123</v>
      </c>
      <c r="H101" s="9">
        <f ca="1">_xll.EURO(E101,F101,O101,O101,C101,R101,1,1)</f>
        <v>0.21175193842600976</v>
      </c>
      <c r="I101" s="64">
        <f ca="1">IF(AND(F101&gt;E101,$G$1="no"),"",_xll.EURO(E101,F101,O101,O101,C101,R101,0,0))</f>
        <v>29.124230698265045</v>
      </c>
      <c r="J101" s="10">
        <f ca="1">_xll.EURO(E101,F101,O101,O101,C101,R101,0,1)</f>
        <v>-0.51891410835442209</v>
      </c>
      <c r="K101" s="14">
        <f ca="1">_xll.EURO($E101,$F101,$O101,$O101,$C101,$R101,1,2)</f>
        <v>8.9400747979373058E-3</v>
      </c>
      <c r="L101" s="10">
        <f ca="1">_xll.EURO($E101,$F101,$O101,$O101,$C101,$R101,1,3)/100</f>
        <v>0.25614545019241569</v>
      </c>
      <c r="M101" s="10">
        <f ca="1">_xll.EURO($E101,$F101,$O101,$O101,$C101,$R101,1,5)/365.25</f>
        <v>-1.0437659773564957E-3</v>
      </c>
      <c r="N101" s="118">
        <f>VLOOKUP(D101,Lookups!$B$6:$H$304,6)</f>
        <v>39736</v>
      </c>
      <c r="O101" s="24">
        <f>VLOOKUP(D101,Lookups!$B$6:$E$304,4)</f>
        <v>4.4999999999999998E-2</v>
      </c>
      <c r="P101" s="19">
        <f>VLOOKUP(D101,Lookups!$B$6:$D$304,3)</f>
        <v>23</v>
      </c>
      <c r="Q101" s="147">
        <f t="shared" si="5"/>
        <v>0</v>
      </c>
      <c r="R101" s="28">
        <f t="shared" ca="1" si="6"/>
        <v>2547</v>
      </c>
    </row>
    <row r="102" spans="1:18" x14ac:dyDescent="0.2">
      <c r="A102" s="24"/>
      <c r="B102" s="25"/>
      <c r="C102" s="131">
        <v>0.27300000000000002</v>
      </c>
      <c r="D102" s="93">
        <v>39753</v>
      </c>
      <c r="E102" s="128">
        <f t="shared" si="4"/>
        <v>38.742379007014272</v>
      </c>
      <c r="F102" s="127">
        <f t="shared" si="7"/>
        <v>75</v>
      </c>
      <c r="G102" s="64">
        <f ca="1">IF(AND(E102&gt;F102,$G$1="no"),"",_xll.EURO(E102,F102,O102,O102,C102,R102,1,0))</f>
        <v>2.6912823662671395</v>
      </c>
      <c r="H102" s="9">
        <f ca="1">_xll.EURO(E102,F102,O102,O102,C102,R102,1,1)</f>
        <v>0.21240212338112052</v>
      </c>
      <c r="I102" s="64">
        <f ca="1">IF(AND(F102&gt;E102,$G$1="no"),"",_xll.EURO(E102,F102,O102,O102,C102,R102,0,0))</f>
        <v>29.082506182424797</v>
      </c>
      <c r="J102" s="10">
        <f ca="1">_xll.EURO(E102,F102,O102,O102,C102,R102,0,1)</f>
        <v>-0.51547861157562713</v>
      </c>
      <c r="K102" s="14">
        <f ca="1">_xll.EURO($E102,$F102,$O102,$O102,$C102,$R102,1,2)</f>
        <v>8.8928139753268083E-3</v>
      </c>
      <c r="L102" s="10">
        <f ca="1">_xll.EURO($E102,$F102,$O102,$O102,$C102,$R102,1,3)/100</f>
        <v>0.25719771971554067</v>
      </c>
      <c r="M102" s="10">
        <f ca="1">_xll.EURO($E102,$F102,$O102,$O102,$C102,$R102,1,5)/365.25</f>
        <v>-1.0302362155219904E-3</v>
      </c>
      <c r="N102" s="118">
        <f>VLOOKUP(D102,Lookups!$B$6:$H$304,6)</f>
        <v>39767</v>
      </c>
      <c r="O102" s="24">
        <f>VLOOKUP(D102,Lookups!$B$6:$E$304,4)</f>
        <v>4.4999999999999998E-2</v>
      </c>
      <c r="P102" s="19">
        <f>VLOOKUP(D102,Lookups!$B$6:$D$304,3)</f>
        <v>19</v>
      </c>
      <c r="Q102" s="147">
        <f t="shared" si="5"/>
        <v>0</v>
      </c>
      <c r="R102" s="28">
        <f t="shared" ca="1" si="6"/>
        <v>2578</v>
      </c>
    </row>
    <row r="103" spans="1:18" x14ac:dyDescent="0.2">
      <c r="A103" s="24"/>
      <c r="B103" s="25"/>
      <c r="C103" s="131">
        <v>0.27300000000000002</v>
      </c>
      <c r="D103" s="93">
        <v>39783</v>
      </c>
      <c r="E103" s="128">
        <f t="shared" si="4"/>
        <v>38.742379007014272</v>
      </c>
      <c r="F103" s="127">
        <f t="shared" si="7"/>
        <v>75</v>
      </c>
      <c r="G103" s="64">
        <f ca="1">IF(AND(E103&gt;F103,$G$1="no"),"",_xll.EURO(E103,F103,O103,O103,C103,R103,1,0))</f>
        <v>2.7220211455443533</v>
      </c>
      <c r="H103" s="9">
        <f ca="1">_xll.EURO(E103,F103,O103,O103,C103,R103,1,1)</f>
        <v>0.21345386547361864</v>
      </c>
      <c r="I103" s="64">
        <f ca="1">IF(AND(F103&gt;E103,$G$1="no"),"",_xll.EURO(E103,F103,O103,O103,C103,R103,0,0))</f>
        <v>29.015880442561265</v>
      </c>
      <c r="J103" s="10">
        <f ca="1">_xll.EURO(E103,F103,O103,O103,C103,R103,0,1)</f>
        <v>-0.51174151626705411</v>
      </c>
      <c r="K103" s="14">
        <f ca="1">_xll.EURO($E103,$F103,$O103,$O103,$C103,$R103,1,2)</f>
        <v>8.8442548810527873E-3</v>
      </c>
      <c r="L103" s="10">
        <f ca="1">_xll.EURO($E103,$F103,$O103,$O103,$C103,$R103,1,3)/100</f>
        <v>0.25876994305259421</v>
      </c>
      <c r="M103" s="10">
        <f ca="1">_xll.EURO($E103,$F103,$O103,$O103,$C103,$R103,1,5)/365.25</f>
        <v>-1.0190129455446614E-3</v>
      </c>
      <c r="N103" s="118">
        <f>VLOOKUP(D103,Lookups!$B$6:$H$304,6)</f>
        <v>39797</v>
      </c>
      <c r="O103" s="24">
        <f>VLOOKUP(D103,Lookups!$B$6:$E$304,4)</f>
        <v>4.4999999999999998E-2</v>
      </c>
      <c r="P103" s="19">
        <f>VLOOKUP(D103,Lookups!$B$6:$D$304,3)</f>
        <v>22</v>
      </c>
      <c r="Q103" s="147">
        <f t="shared" si="5"/>
        <v>0</v>
      </c>
      <c r="R103" s="28">
        <f t="shared" ca="1" si="6"/>
        <v>2608</v>
      </c>
    </row>
    <row r="104" spans="1:18" x14ac:dyDescent="0.2">
      <c r="A104" s="24"/>
      <c r="B104" s="25"/>
      <c r="C104" s="131">
        <v>0.27300000000000002</v>
      </c>
      <c r="D104" s="93">
        <v>39814</v>
      </c>
      <c r="E104" s="128">
        <f t="shared" si="4"/>
        <v>42.754337499999991</v>
      </c>
      <c r="F104" s="127">
        <f t="shared" si="7"/>
        <v>75</v>
      </c>
      <c r="G104" s="64">
        <f ca="1">IF(AND(E104&gt;F104,$G$1="no"),"",_xll.EURO(E104,F104,O104,O104,C104,R104,1,0))</f>
        <v>3.6840586718128865</v>
      </c>
      <c r="H104" s="9">
        <f ca="1">_xll.EURO(E104,F104,O104,O104,C104,R104,1,1)</f>
        <v>0.24920672083216933</v>
      </c>
      <c r="I104" s="64">
        <f ca="1">IF(AND(F104&gt;E104,$G$1="no"),"",_xll.EURO(E104,F104,O104,O104,C104,R104,0,0))</f>
        <v>26.979322432753705</v>
      </c>
      <c r="J104" s="10">
        <f ca="1">_xll.EURO(E104,F104,O104,O104,C104,R104,0,1)</f>
        <v>-0.47322420335618665</v>
      </c>
      <c r="K104" s="14">
        <f ca="1">_xll.EURO($E104,$F104,$O104,$O104,$C104,$R104,1,2)</f>
        <v>8.4834639557308505E-3</v>
      </c>
      <c r="L104" s="10">
        <f ca="1">_xll.EURO($E104,$F104,$O104,$O104,$C104,$R104,1,3)/100</f>
        <v>0.30587599425280687</v>
      </c>
      <c r="M104" s="10">
        <f ca="1">_xll.EURO($E104,$F104,$O104,$O104,$C104,$R104,1,5)/365.25</f>
        <v>-1.1282290796015809E-3</v>
      </c>
      <c r="N104" s="118">
        <f>VLOOKUP(D104,Lookups!$B$6:$H$304,6)</f>
        <v>39828</v>
      </c>
      <c r="O104" s="24">
        <f>VLOOKUP(D104,Lookups!$B$6:$E$304,4)</f>
        <v>4.4999999999999998E-2</v>
      </c>
      <c r="P104" s="19">
        <f>VLOOKUP(D104,Lookups!$B$6:$D$304,3)</f>
        <v>21</v>
      </c>
      <c r="Q104" s="147">
        <f t="shared" si="5"/>
        <v>0</v>
      </c>
      <c r="R104" s="28">
        <f t="shared" ca="1" si="6"/>
        <v>2639</v>
      </c>
    </row>
    <row r="105" spans="1:18" x14ac:dyDescent="0.2">
      <c r="A105" s="24"/>
      <c r="B105" s="25"/>
      <c r="C105" s="131">
        <v>0.27300000000000002</v>
      </c>
      <c r="D105" s="93">
        <v>39845</v>
      </c>
      <c r="E105" s="128">
        <f t="shared" si="4"/>
        <v>75.288842999999986</v>
      </c>
      <c r="F105" s="127">
        <f t="shared" si="7"/>
        <v>75</v>
      </c>
      <c r="G105" s="64">
        <f ca="1">IF(AND(E105&gt;F105,$G$1="no"),"",_xll.EURO(E105,F105,O105,O105,C105,R105,1,0))</f>
        <v>15.67447043649403</v>
      </c>
      <c r="H105" s="9">
        <f ca="1">_xll.EURO(E105,F105,O105,O105,C105,R105,1,1)</f>
        <v>0.46483660419812084</v>
      </c>
      <c r="I105" s="64">
        <f ca="1">IF(AND(F105&gt;E105,$G$1="no"),"",_xll.EURO(E105,F105,O105,O105,C105,R105,0,0))</f>
        <v>15.466596771397501</v>
      </c>
      <c r="J105" s="10">
        <f ca="1">_xll.EURO(E105,F105,O105,O105,C105,R105,0,1)</f>
        <v>-0.25484040059873836</v>
      </c>
      <c r="K105" s="14">
        <f ca="1">_xll.EURO($E105,$F105,$O105,$O105,$C105,$R105,1,2)</f>
        <v>4.8170067149151162E-3</v>
      </c>
      <c r="L105" s="10">
        <f ca="1">_xll.EURO($E105,$F105,$O105,$O105,$C105,$R105,1,3)/100</f>
        <v>0.54490674265308559</v>
      </c>
      <c r="M105" s="10">
        <f ca="1">_xll.EURO($E105,$F105,$O105,$O105,$C105,$R105,1,5)/365.25</f>
        <v>-8.5461293495849076E-4</v>
      </c>
      <c r="N105" s="118">
        <f>VLOOKUP(D105,Lookups!$B$6:$H$304,6)</f>
        <v>39859</v>
      </c>
      <c r="O105" s="24">
        <f>VLOOKUP(D105,Lookups!$B$6:$E$304,4)</f>
        <v>4.4999999999999998E-2</v>
      </c>
      <c r="P105" s="19">
        <f>VLOOKUP(D105,Lookups!$B$6:$D$304,3)</f>
        <v>20</v>
      </c>
      <c r="Q105" s="147">
        <f t="shared" si="5"/>
        <v>0</v>
      </c>
      <c r="R105" s="28">
        <f t="shared" ca="1" si="6"/>
        <v>2670</v>
      </c>
    </row>
    <row r="106" spans="1:18" x14ac:dyDescent="0.2">
      <c r="A106" s="24"/>
      <c r="B106" s="25"/>
      <c r="C106" s="131">
        <v>0.27300000000000002</v>
      </c>
      <c r="D106" s="93">
        <v>39873</v>
      </c>
      <c r="E106" s="128">
        <f t="shared" si="4"/>
        <v>41.074762121382349</v>
      </c>
      <c r="F106" s="127">
        <f t="shared" si="7"/>
        <v>75</v>
      </c>
      <c r="G106" s="64">
        <f ca="1">IF(AND(E106&gt;F106,$G$1="no"),"",_xll.EURO(E106,F106,O106,O106,C106,R106,1,0))</f>
        <v>3.340548052054702</v>
      </c>
      <c r="H106" s="9">
        <f ca="1">_xll.EURO(E106,F106,O106,O106,C106,R106,1,1)</f>
        <v>0.23652583956455886</v>
      </c>
      <c r="I106" s="64">
        <f ca="1">IF(AND(F106&gt;E106,$G$1="no"),"",_xll.EURO(E106,F106,O106,O106,C106,R106,0,0))</f>
        <v>27.671681776971653</v>
      </c>
      <c r="J106" s="10">
        <f ca="1">_xll.EURO(E106,F106,O106,O106,C106,R106,0,1)</f>
        <v>-0.48067277852537782</v>
      </c>
      <c r="K106" s="14">
        <f ca="1">_xll.EURO($E106,$F106,$O106,$O106,$C106,$R106,1,2)</f>
        <v>8.5202554029413357E-3</v>
      </c>
      <c r="L106" s="10">
        <f ca="1">_xll.EURO($E106,$F106,$O106,$O106,$C106,$R106,1,3)/100</f>
        <v>0.28987922733731236</v>
      </c>
      <c r="M106" s="10">
        <f ca="1">_xll.EURO($E106,$F106,$O106,$O106,$C106,$R106,1,5)/365.25</f>
        <v>-1.0550204037514564E-3</v>
      </c>
      <c r="N106" s="118">
        <f>VLOOKUP(D106,Lookups!$B$6:$H$304,6)</f>
        <v>39887</v>
      </c>
      <c r="O106" s="24">
        <f>VLOOKUP(D106,Lookups!$B$6:$E$304,4)</f>
        <v>4.4999999999999998E-2</v>
      </c>
      <c r="P106" s="19">
        <f>VLOOKUP(D106,Lookups!$B$6:$D$304,3)</f>
        <v>22</v>
      </c>
      <c r="Q106" s="147">
        <f t="shared" si="5"/>
        <v>0</v>
      </c>
      <c r="R106" s="28">
        <f t="shared" ca="1" si="6"/>
        <v>2698</v>
      </c>
    </row>
    <row r="107" spans="1:18" x14ac:dyDescent="0.2">
      <c r="A107" s="24"/>
      <c r="B107" s="25"/>
      <c r="C107" s="131">
        <v>0.27300000000000002</v>
      </c>
      <c r="D107" s="93">
        <v>39904</v>
      </c>
      <c r="E107" s="128">
        <f t="shared" si="4"/>
        <v>40.331801967651963</v>
      </c>
      <c r="F107" s="127">
        <f t="shared" si="7"/>
        <v>75</v>
      </c>
      <c r="G107" s="64">
        <f ca="1">IF(AND(E107&gt;F107,$G$1="no"),"",_xll.EURO(E107,F107,O107,O107,C107,R107,1,0))</f>
        <v>3.1990257241742608</v>
      </c>
      <c r="H107" s="9">
        <f ca="1">_xll.EURO(E107,F107,O107,O107,C107,R107,1,1)</f>
        <v>0.23106008749422627</v>
      </c>
      <c r="I107" s="64">
        <f ca="1">IF(AND(F107&gt;E107,$G$1="no"),"",_xll.EURO(E107,F107,O107,O107,C107,R107,0,0))</f>
        <v>27.968227501310601</v>
      </c>
      <c r="J107" s="10">
        <f ca="1">_xll.EURO(E107,F107,O107,O107,C107,R107,0,1)</f>
        <v>-0.48340455684710365</v>
      </c>
      <c r="K107" s="14">
        <f ca="1">_xll.EURO($E107,$F107,$O107,$O107,$C107,$R107,1,2)</f>
        <v>8.5267533943357426E-3</v>
      </c>
      <c r="L107" s="10">
        <f ca="1">_xll.EURO($E107,$F107,$O107,$O107,$C107,$R107,1,3)/100</f>
        <v>0.28291430878979223</v>
      </c>
      <c r="M107" s="10">
        <f ca="1">_xll.EURO($E107,$F107,$O107,$O107,$C107,$R107,1,5)/365.25</f>
        <v>-1.0209594125303251E-3</v>
      </c>
      <c r="N107" s="118">
        <f>VLOOKUP(D107,Lookups!$B$6:$H$304,6)</f>
        <v>39918</v>
      </c>
      <c r="O107" s="24">
        <f>VLOOKUP(D107,Lookups!$B$6:$E$304,4)</f>
        <v>4.4999999999999998E-2</v>
      </c>
      <c r="P107" s="19">
        <f>VLOOKUP(D107,Lookups!$B$6:$D$304,3)</f>
        <v>22</v>
      </c>
      <c r="Q107" s="147">
        <f t="shared" si="5"/>
        <v>0</v>
      </c>
      <c r="R107" s="28">
        <f t="shared" ca="1" si="6"/>
        <v>2729</v>
      </c>
    </row>
    <row r="108" spans="1:18" x14ac:dyDescent="0.2">
      <c r="A108" s="24"/>
      <c r="B108" s="25"/>
      <c r="C108" s="131">
        <v>0.27300000000000002</v>
      </c>
      <c r="D108" s="93">
        <v>39934</v>
      </c>
      <c r="E108" s="128">
        <f t="shared" si="4"/>
        <v>42.985235946654385</v>
      </c>
      <c r="F108" s="127">
        <f t="shared" si="7"/>
        <v>75</v>
      </c>
      <c r="G108" s="64">
        <f ca="1">IF(AND(E108&gt;F108,$G$1="no"),"",_xll.EURO(E108,F108,O108,O108,C108,R108,1,0))</f>
        <v>3.8743391137835737</v>
      </c>
      <c r="H108" s="9">
        <f ca="1">_xll.EURO(E108,F108,O108,O108,C108,R108,1,1)</f>
        <v>0.25406517651414201</v>
      </c>
      <c r="I108" s="64">
        <f ca="1">IF(AND(F108&gt;E108,$G$1="no"),"",_xll.EURO(E108,F108,O108,O108,C108,R108,0,0))</f>
        <v>26.663369769299649</v>
      </c>
      <c r="J108" s="10">
        <f ca="1">_xll.EURO(E108,F108,O108,O108,C108,R108,0,1)</f>
        <v>-0.45776361027757462</v>
      </c>
      <c r="K108" s="14">
        <f ca="1">_xll.EURO($E108,$F108,$O108,$O108,$C108,$R108,1,2)</f>
        <v>8.23232086144037E-3</v>
      </c>
      <c r="L108" s="10">
        <f ca="1">_xll.EURO($E108,$F108,$O108,$O108,$C108,$R108,1,3)/100</f>
        <v>0.31367870897162359</v>
      </c>
      <c r="M108" s="10">
        <f ca="1">_xll.EURO($E108,$F108,$O108,$O108,$C108,$R108,1,5)/365.25</f>
        <v>-1.0745767668169687E-3</v>
      </c>
      <c r="N108" s="118">
        <f>VLOOKUP(D108,Lookups!$B$6:$H$304,6)</f>
        <v>39948</v>
      </c>
      <c r="O108" s="24">
        <f>VLOOKUP(D108,Lookups!$B$6:$E$304,4)</f>
        <v>4.4999999999999998E-2</v>
      </c>
      <c r="P108" s="19">
        <f>VLOOKUP(D108,Lookups!$B$6:$D$304,3)</f>
        <v>20</v>
      </c>
      <c r="Q108" s="147">
        <f t="shared" si="5"/>
        <v>0</v>
      </c>
      <c r="R108" s="28">
        <f t="shared" ca="1" si="6"/>
        <v>2759</v>
      </c>
    </row>
    <row r="109" spans="1:18" x14ac:dyDescent="0.2">
      <c r="A109" s="24"/>
      <c r="B109" s="25"/>
      <c r="C109" s="131">
        <v>0.27300000000000002</v>
      </c>
      <c r="D109" s="93">
        <v>39965</v>
      </c>
      <c r="E109" s="128">
        <f t="shared" si="4"/>
        <v>49.618741942938094</v>
      </c>
      <c r="F109" s="127">
        <f t="shared" si="7"/>
        <v>75</v>
      </c>
      <c r="G109" s="64">
        <f ca="1">IF(AND(E109&gt;F109,$G$1="no"),"",_xll.EURO(E109,F109,O109,O109,C109,R109,1,0))</f>
        <v>5.7720105061679483</v>
      </c>
      <c r="H109" s="9">
        <f ca="1">_xll.EURO(E109,F109,O109,O109,C109,R109,1,1)</f>
        <v>0.30662105483569424</v>
      </c>
      <c r="I109" s="64">
        <f ca="1">IF(AND(F109&gt;E109,$G$1="no"),"",_xll.EURO(E109,F109,O109,O109,C109,R109,0,0))</f>
        <v>23.770248494534474</v>
      </c>
      <c r="J109" s="10">
        <f ca="1">_xll.EURO(E109,F109,O109,O109,C109,R109,0,1)</f>
        <v>-0.40249422809878677</v>
      </c>
      <c r="K109" s="14">
        <f ca="1">_xll.EURO($E109,$F109,$O109,$O109,$C109,$R109,1,2)</f>
        <v>7.4475962320370275E-3</v>
      </c>
      <c r="L109" s="10">
        <f ca="1">_xll.EURO($E109,$F109,$O109,$O109,$C109,$R109,1,3)/100</f>
        <v>0.38237038363814435</v>
      </c>
      <c r="M109" s="10">
        <f ca="1">_xll.EURO($E109,$F109,$O109,$O109,$C109,$R109,1,5)/365.25</f>
        <v>-1.1596061653317668E-3</v>
      </c>
      <c r="N109" s="118">
        <f>VLOOKUP(D109,Lookups!$B$6:$H$304,6)</f>
        <v>39979</v>
      </c>
      <c r="O109" s="24">
        <f>VLOOKUP(D109,Lookups!$B$6:$E$304,4)</f>
        <v>4.4999999999999998E-2</v>
      </c>
      <c r="P109" s="19">
        <f>VLOOKUP(D109,Lookups!$B$6:$D$304,3)</f>
        <v>22</v>
      </c>
      <c r="Q109" s="147">
        <f t="shared" si="5"/>
        <v>0</v>
      </c>
      <c r="R109" s="28">
        <f t="shared" ca="1" si="6"/>
        <v>2790</v>
      </c>
    </row>
    <row r="110" spans="1:18" x14ac:dyDescent="0.2">
      <c r="A110" s="24"/>
      <c r="B110" s="25"/>
      <c r="C110" s="131">
        <v>0.27300000000000002</v>
      </c>
      <c r="D110" s="93">
        <v>39995</v>
      </c>
      <c r="E110" s="128">
        <f t="shared" si="4"/>
        <v>58.640328074469956</v>
      </c>
      <c r="F110" s="127">
        <f t="shared" si="7"/>
        <v>75</v>
      </c>
      <c r="G110" s="64">
        <f ca="1">IF(AND(E110&gt;F110,$G$1="no"),"",_xll.EURO(E110,F110,O110,O110,C110,R110,1,0))</f>
        <v>8.861112345676295</v>
      </c>
      <c r="H110" s="9">
        <f ca="1">_xll.EURO(E110,F110,O110,O110,C110,R110,1,1)</f>
        <v>0.36871513887579443</v>
      </c>
      <c r="I110" s="64">
        <f ca="1">IF(AND(F110&gt;E110,$G$1="no"),"",_xll.EURO(E110,F110,O110,O110,C110,R110,0,0))</f>
        <v>20.419206829697799</v>
      </c>
      <c r="J110" s="10">
        <f ca="1">_xll.EURO(E110,F110,O110,O110,C110,R110,0,1)</f>
        <v>-0.33778402178185629</v>
      </c>
      <c r="K110" s="14">
        <f ca="1">_xll.EURO($E110,$F110,$O110,$O110,$C110,$R110,1,2)</f>
        <v>6.3267225164969597E-3</v>
      </c>
      <c r="L110" s="10">
        <f ca="1">_xll.EURO($E110,$F110,$O110,$O110,$C110,$R110,1,3)/100</f>
        <v>0.45855676056296341</v>
      </c>
      <c r="M110" s="10">
        <f ca="1">_xll.EURO($E110,$F110,$O110,$O110,$C110,$R110,1,5)/365.25</f>
        <v>-1.1278916981897411E-3</v>
      </c>
      <c r="N110" s="118">
        <f>VLOOKUP(D110,Lookups!$B$6:$H$304,6)</f>
        <v>40009</v>
      </c>
      <c r="O110" s="24">
        <f>VLOOKUP(D110,Lookups!$B$6:$E$304,4)</f>
        <v>4.4999999999999998E-2</v>
      </c>
      <c r="P110" s="19">
        <f>VLOOKUP(D110,Lookups!$B$6:$D$304,3)</f>
        <v>23</v>
      </c>
      <c r="Q110" s="147">
        <f t="shared" si="5"/>
        <v>0</v>
      </c>
      <c r="R110" s="28">
        <f t="shared" ca="1" si="6"/>
        <v>2820</v>
      </c>
    </row>
    <row r="111" spans="1:18" x14ac:dyDescent="0.2">
      <c r="A111" s="24"/>
      <c r="B111" s="25"/>
      <c r="C111" s="131">
        <v>0.27300000000000002</v>
      </c>
      <c r="D111" s="93">
        <v>40026</v>
      </c>
      <c r="E111" s="128">
        <f t="shared" si="4"/>
        <v>58.640336172031219</v>
      </c>
      <c r="F111" s="127">
        <f t="shared" si="7"/>
        <v>75</v>
      </c>
      <c r="G111" s="64">
        <f ca="1">IF(AND(E111&gt;F111,$G$1="no"),"",_xll.EURO(E111,F111,O111,O111,C111,R111,1,0))</f>
        <v>8.8956875085590319</v>
      </c>
      <c r="H111" s="9">
        <f ca="1">_xll.EURO(E111,F111,O111,O111,C111,R111,1,1)</f>
        <v>0.36838816319243023</v>
      </c>
      <c r="I111" s="64">
        <f ca="1">IF(AND(F111&gt;E111,$G$1="no"),"",_xll.EURO(E111,F111,O111,O111,C111,R111,0,0))</f>
        <v>20.409716633973691</v>
      </c>
      <c r="J111" s="10">
        <f ca="1">_xll.EURO(E111,F111,O111,O111,C111,R111,0,1)</f>
        <v>-0.33541781023656286</v>
      </c>
      <c r="K111" s="14">
        <f ca="1">_xll.EURO($E111,$F111,$O111,$O111,$C111,$R111,1,2)</f>
        <v>6.2668748499745425E-3</v>
      </c>
      <c r="L111" s="10">
        <f ca="1">_xll.EURO($E111,$F111,$O111,$O111,$C111,$R111,1,3)/100</f>
        <v>0.45921235521478437</v>
      </c>
      <c r="M111" s="10">
        <f ca="1">_xll.EURO($E111,$F111,$O111,$O111,$C111,$R111,1,5)/365.25</f>
        <v>-1.1026361201076696E-3</v>
      </c>
      <c r="N111" s="118">
        <f>VLOOKUP(D111,Lookups!$B$6:$H$304,6)</f>
        <v>40040</v>
      </c>
      <c r="O111" s="24">
        <f>VLOOKUP(D111,Lookups!$B$6:$E$304,4)</f>
        <v>4.4999999999999998E-2</v>
      </c>
      <c r="P111" s="19">
        <f>VLOOKUP(D111,Lookups!$B$6:$D$304,3)</f>
        <v>21</v>
      </c>
      <c r="Q111" s="147">
        <f t="shared" si="5"/>
        <v>0</v>
      </c>
      <c r="R111" s="28">
        <f t="shared" ca="1" si="6"/>
        <v>2851</v>
      </c>
    </row>
    <row r="112" spans="1:18" x14ac:dyDescent="0.2">
      <c r="A112" s="24"/>
      <c r="B112" s="25"/>
      <c r="C112" s="131">
        <v>0.27300000000000002</v>
      </c>
      <c r="D112" s="93">
        <v>40057</v>
      </c>
      <c r="E112" s="128">
        <f t="shared" si="4"/>
        <v>42.985227849093121</v>
      </c>
      <c r="F112" s="127">
        <f t="shared" si="7"/>
        <v>75</v>
      </c>
      <c r="G112" s="64">
        <f ca="1">IF(AND(E112&gt;F112,$G$1="no"),"",_xll.EURO(E112,F112,O112,O112,C112,R112,1,0))</f>
        <v>4.0028476183607644</v>
      </c>
      <c r="H112" s="9">
        <f ca="1">_xll.EURO(E112,F112,O112,O112,C112,R112,1,1)</f>
        <v>0.25662008685532289</v>
      </c>
      <c r="I112" s="64">
        <f ca="1">IF(AND(F112&gt;E112,$G$1="no"),"",_xll.EURO(E112,F112,O112,O112,C112,R112,0,0))</f>
        <v>26.449142399576889</v>
      </c>
      <c r="J112" s="10">
        <f ca="1">_xll.EURO(E112,F112,O112,O112,C112,R112,0,1)</f>
        <v>-0.44450296582210491</v>
      </c>
      <c r="K112" s="14">
        <f ca="1">_xll.EURO($E112,$F112,$O112,$O112,$C112,$R112,1,2)</f>
        <v>8.0021726652707795E-3</v>
      </c>
      <c r="L112" s="10">
        <f ca="1">_xll.EURO($E112,$F112,$O112,$O112,$C112,$R112,1,3)/100</f>
        <v>0.31850245425991058</v>
      </c>
      <c r="M112" s="10">
        <f ca="1">_xll.EURO($E112,$F112,$O112,$O112,$C112,$R112,1,5)/365.25</f>
        <v>-1.0153573619509932E-3</v>
      </c>
      <c r="N112" s="118">
        <f>VLOOKUP(D112,Lookups!$B$6:$H$304,6)</f>
        <v>40071</v>
      </c>
      <c r="O112" s="24">
        <f>VLOOKUP(D112,Lookups!$B$6:$E$304,4)</f>
        <v>4.4999999999999998E-2</v>
      </c>
      <c r="P112" s="19">
        <f>VLOOKUP(D112,Lookups!$B$6:$D$304,3)</f>
        <v>21</v>
      </c>
      <c r="Q112" s="147">
        <f t="shared" si="5"/>
        <v>0</v>
      </c>
      <c r="R112" s="28">
        <f t="shared" ca="1" si="6"/>
        <v>2882</v>
      </c>
    </row>
    <row r="113" spans="1:18" x14ac:dyDescent="0.2">
      <c r="A113" s="24"/>
      <c r="B113" s="25"/>
      <c r="C113" s="131">
        <v>0.27300000000000002</v>
      </c>
      <c r="D113" s="93">
        <v>40087</v>
      </c>
      <c r="E113" s="128">
        <f t="shared" si="4"/>
        <v>39.376590157455865</v>
      </c>
      <c r="F113" s="127">
        <f t="shared" ref="F113:F144" si="8">IF($G$8="atm",E113,$G$8)</f>
        <v>75</v>
      </c>
      <c r="G113" s="64">
        <f ca="1">IF(AND(E113&gt;F113,$G$1="no"),"",_xll.EURO(E113,F113,O113,O113,C113,R113,1,0))</f>
        <v>3.1575448341205963</v>
      </c>
      <c r="H113" s="9">
        <f ca="1">_xll.EURO(E113,F113,O113,O113,C113,R113,1,1)</f>
        <v>0.22785874223432517</v>
      </c>
      <c r="I113" s="64">
        <f ca="1">IF(AND(F113&gt;E113,$G$1="no"),"",_xll.EURO(E113,F113,O113,O113,C113,R113,0,0))</f>
        <v>28.041793869344335</v>
      </c>
      <c r="J113" s="10">
        <f ca="1">_xll.EURO(E113,F113,O113,O113,C113,R113,0,1)</f>
        <v>-0.47067767371272728</v>
      </c>
      <c r="K113" s="14">
        <f ca="1">_xll.EURO($E113,$F113,$O113,$O113,$C113,$R113,1,2)</f>
        <v>8.2954183785845306E-3</v>
      </c>
      <c r="L113" s="10">
        <f ca="1">_xll.EURO($E113,$F113,$O113,$O113,$C113,$R113,1,3)/100</f>
        <v>0.27994859898859986</v>
      </c>
      <c r="M113" s="10">
        <f ca="1">_xll.EURO($E113,$F113,$O113,$O113,$C113,$R113,1,5)/365.25</f>
        <v>-9.2323916033147321E-4</v>
      </c>
      <c r="N113" s="118">
        <f>VLOOKUP(D113,Lookups!$B$6:$H$304,6)</f>
        <v>40101</v>
      </c>
      <c r="O113" s="24">
        <f>VLOOKUP(D113,Lookups!$B$6:$E$304,4)</f>
        <v>4.4999999999999998E-2</v>
      </c>
      <c r="P113" s="19">
        <f>VLOOKUP(D113,Lookups!$B$6:$D$304,3)</f>
        <v>22</v>
      </c>
      <c r="Q113" s="147">
        <f t="shared" si="5"/>
        <v>0</v>
      </c>
      <c r="R113" s="28">
        <f t="shared" ca="1" si="6"/>
        <v>2912</v>
      </c>
    </row>
    <row r="114" spans="1:18" x14ac:dyDescent="0.2">
      <c r="A114" s="24"/>
      <c r="B114" s="25"/>
      <c r="C114" s="131">
        <v>0.27300000000000002</v>
      </c>
      <c r="D114" s="93">
        <v>40118</v>
      </c>
      <c r="E114" s="128">
        <f t="shared" si="4"/>
        <v>39.323514692119481</v>
      </c>
      <c r="F114" s="127">
        <f t="shared" si="8"/>
        <v>75</v>
      </c>
      <c r="G114" s="64">
        <f ca="1">IF(AND(E114&gt;F114,$G$1="no"),"",_xll.EURO(E114,F114,O114,O114,C114,R114,1,0))</f>
        <v>3.1738624942728411</v>
      </c>
      <c r="H114" s="9">
        <f ca="1">_xll.EURO(E114,F114,O114,O114,C114,R114,1,1)</f>
        <v>0.22817518433754608</v>
      </c>
      <c r="I114" s="64">
        <f ca="1">IF(AND(F114&gt;E114,$G$1="no"),"",_xll.EURO(E114,F114,O114,O114,C114,R114,0,0))</f>
        <v>28.000186148652901</v>
      </c>
      <c r="J114" s="10">
        <f ca="1">_xll.EURO(E114,F114,O114,O114,C114,R114,0,1)</f>
        <v>-0.46769839850376066</v>
      </c>
      <c r="K114" s="14">
        <f ca="1">_xll.EURO($E114,$F114,$O114,$O114,$C114,$R114,1,2)</f>
        <v>8.2486777777606886E-3</v>
      </c>
      <c r="L114" s="10">
        <f ca="1">_xll.EURO($E114,$F114,$O114,$O114,$C114,$R114,1,3)/100</f>
        <v>0.28057674893691525</v>
      </c>
      <c r="M114" s="10">
        <f ca="1">_xll.EURO($E114,$F114,$O114,$O114,$C114,$R114,1,5)/365.25</f>
        <v>-9.1031956813745411E-4</v>
      </c>
      <c r="N114" s="118">
        <f>VLOOKUP(D114,Lookups!$B$6:$H$304,6)</f>
        <v>40132</v>
      </c>
      <c r="O114" s="24">
        <f>VLOOKUP(D114,Lookups!$B$6:$E$304,4)</f>
        <v>4.4999999999999998E-2</v>
      </c>
      <c r="P114" s="19">
        <f>VLOOKUP(D114,Lookups!$B$6:$D$304,3)</f>
        <v>20</v>
      </c>
      <c r="Q114" s="147">
        <f t="shared" si="5"/>
        <v>0</v>
      </c>
      <c r="R114" s="28">
        <f t="shared" ca="1" si="6"/>
        <v>2943</v>
      </c>
    </row>
    <row r="115" spans="1:18" x14ac:dyDescent="0.2">
      <c r="A115" s="24"/>
      <c r="B115" s="25"/>
      <c r="C115" s="131">
        <v>0.27300000000000002</v>
      </c>
      <c r="D115" s="93">
        <v>40148</v>
      </c>
      <c r="E115" s="128">
        <f t="shared" si="4"/>
        <v>39.323514692119481</v>
      </c>
      <c r="F115" s="127">
        <f t="shared" si="8"/>
        <v>75</v>
      </c>
      <c r="G115" s="64">
        <f ca="1">IF(AND(E115&gt;F115,$G$1="no"),"",_xll.EURO(E115,F115,O115,O115,C115,R115,1,0))</f>
        <v>3.20100451346309</v>
      </c>
      <c r="H115" s="9">
        <f ca="1">_xll.EURO(E115,F115,O115,O115,C115,R115,1,1)</f>
        <v>0.22888427176000059</v>
      </c>
      <c r="I115" s="64">
        <f ca="1">IF(AND(F115&gt;E115,$G$1="no"),"",_xll.EURO(E115,F115,O115,O115,C115,R115,0,0))</f>
        <v>27.935736997934566</v>
      </c>
      <c r="J115" s="10">
        <f ca="1">_xll.EURO(E115,F115,O115,O115,C115,R115,0,1)</f>
        <v>-0.46442204109609958</v>
      </c>
      <c r="K115" s="14">
        <f ca="1">_xll.EURO($E115,$F115,$O115,$O115,$C115,$R115,1,2)</f>
        <v>8.1990899098320497E-3</v>
      </c>
      <c r="L115" s="10">
        <f ca="1">_xll.EURO($E115,$F115,$O115,$O115,$C115,$R115,1,3)/100</f>
        <v>0.28173294548298533</v>
      </c>
      <c r="M115" s="10">
        <f ca="1">_xll.EURO($E115,$F115,$O115,$O115,$C115,$R115,1,5)/365.25</f>
        <v>-8.9915236901716693E-4</v>
      </c>
      <c r="N115" s="118">
        <f>VLOOKUP(D115,Lookups!$B$6:$H$304,6)</f>
        <v>40162</v>
      </c>
      <c r="O115" s="24">
        <f>VLOOKUP(D115,Lookups!$B$6:$E$304,4)</f>
        <v>4.4999999999999998E-2</v>
      </c>
      <c r="P115" s="19">
        <f>VLOOKUP(D115,Lookups!$B$6:$D$304,3)</f>
        <v>22</v>
      </c>
      <c r="Q115" s="147">
        <f t="shared" si="5"/>
        <v>0</v>
      </c>
      <c r="R115" s="28">
        <f t="shared" ca="1" si="6"/>
        <v>2973</v>
      </c>
    </row>
    <row r="116" spans="1:18" x14ac:dyDescent="0.2">
      <c r="A116" s="24"/>
      <c r="B116" s="25"/>
      <c r="C116" s="131">
        <v>0.27300000000000002</v>
      </c>
      <c r="D116" s="93">
        <v>40179</v>
      </c>
      <c r="E116" s="128">
        <f t="shared" si="4"/>
        <v>43.39565256249999</v>
      </c>
      <c r="F116" s="127">
        <f t="shared" si="8"/>
        <v>75</v>
      </c>
      <c r="G116" s="64">
        <f ca="1">IF(AND(E116&gt;F116,$G$1="no"),"",_xll.EURO(E116,F116,O116,O116,C116,R116,1,0))</f>
        <v>4.2301002896512845</v>
      </c>
      <c r="H116" s="9">
        <f ca="1">_xll.EURO(E116,F116,O116,O116,C116,R116,1,1)</f>
        <v>0.26195525634764671</v>
      </c>
      <c r="I116" s="64">
        <f ca="1">IF(AND(F116&gt;E116,$G$1="no"),"",_xll.EURO(E116,F116,O116,O116,C116,R116,0,0))</f>
        <v>26.058066882742999</v>
      </c>
      <c r="J116" s="10">
        <f ca="1">_xll.EURO(E116,F116,O116,O116,C116,R116,0,1)</f>
        <v>-0.42870816064769474</v>
      </c>
      <c r="K116" s="14">
        <f ca="1">_xll.EURO($E116,$F116,$O116,$O116,$C116,$R116,1,2)</f>
        <v>7.735660737908997E-3</v>
      </c>
      <c r="L116" s="10">
        <f ca="1">_xll.EURO($E116,$F116,$O116,$O116,$C116,$R116,1,3)/100</f>
        <v>0.32708619326078497</v>
      </c>
      <c r="M116" s="10">
        <f ca="1">_xll.EURO($E116,$F116,$O116,$O116,$C116,$R116,1,5)/365.25</f>
        <v>-9.6509824532654874E-4</v>
      </c>
      <c r="N116" s="118">
        <f>VLOOKUP(D116,Lookups!$B$6:$H$304,6)</f>
        <v>40193</v>
      </c>
      <c r="O116" s="24">
        <f>VLOOKUP(D116,Lookups!$B$6:$E$304,4)</f>
        <v>4.4999999999999998E-2</v>
      </c>
      <c r="P116" s="19">
        <f>VLOOKUP(D116,Lookups!$B$6:$D$304,3)</f>
        <v>20</v>
      </c>
      <c r="Q116" s="147">
        <f t="shared" si="5"/>
        <v>0</v>
      </c>
      <c r="R116" s="28">
        <f t="shared" ca="1" si="6"/>
        <v>3004</v>
      </c>
    </row>
    <row r="117" spans="1:18" x14ac:dyDescent="0.2">
      <c r="A117" s="24"/>
      <c r="B117" s="25"/>
      <c r="C117" s="131">
        <v>0.27300000000000002</v>
      </c>
      <c r="D117" s="93">
        <v>40210</v>
      </c>
      <c r="E117" s="128">
        <f t="shared" si="4"/>
        <v>76.418175644999977</v>
      </c>
      <c r="F117" s="127">
        <f t="shared" si="8"/>
        <v>75</v>
      </c>
      <c r="G117" s="64">
        <f ca="1">IF(AND(E117&gt;F117,$G$1="no"),"",_xll.EURO(E117,F117,O117,O117,C117,R117,1,0))</f>
        <v>16.4333708842932</v>
      </c>
      <c r="H117" s="9">
        <f ca="1">_xll.EURO(E117,F117,O117,O117,C117,R117,1,1)</f>
        <v>0.45531295872771543</v>
      </c>
      <c r="I117" s="64">
        <f ca="1">IF(AND(F117&gt;E117,$G$1="no"),"",_xll.EURO(E117,F117,O117,O117,C117,R117,0,0))</f>
        <v>15.457622650172866</v>
      </c>
      <c r="J117" s="10">
        <f ca="1">_xll.EURO(E117,F117,O117,O117,C117,R117,0,1)</f>
        <v>-0.23271763717238014</v>
      </c>
      <c r="K117" s="14">
        <f ca="1">_xll.EURO($E117,$F117,$O117,$O117,$C117,$R117,1,2)</f>
        <v>4.1837359973569375E-3</v>
      </c>
      <c r="L117" s="10">
        <f ca="1">_xll.EURO($E117,$F117,$O117,$O117,$C117,$R117,1,3)/100</f>
        <v>0.55422832879919703</v>
      </c>
      <c r="M117" s="10">
        <f ca="1">_xll.EURO($E117,$F117,$O117,$O117,$C117,$R117,1,5)/365.25</f>
        <v>-4.6801260386477401E-4</v>
      </c>
      <c r="N117" s="118">
        <f>VLOOKUP(D117,Lookups!$B$6:$H$304,6)</f>
        <v>40224</v>
      </c>
      <c r="O117" s="24">
        <f>VLOOKUP(D117,Lookups!$B$6:$E$304,4)</f>
        <v>4.4999999999999998E-2</v>
      </c>
      <c r="P117" s="19">
        <f>VLOOKUP(D117,Lookups!$B$6:$D$304,3)</f>
        <v>20</v>
      </c>
      <c r="Q117" s="147">
        <f t="shared" si="5"/>
        <v>0</v>
      </c>
      <c r="R117" s="28">
        <f t="shared" ca="1" si="6"/>
        <v>3035</v>
      </c>
    </row>
    <row r="118" spans="1:18" x14ac:dyDescent="0.2">
      <c r="A118" s="24"/>
      <c r="B118" s="25"/>
      <c r="C118" s="131">
        <v>0.27300000000000002</v>
      </c>
      <c r="D118" s="93">
        <v>40238</v>
      </c>
      <c r="E118" s="128">
        <f t="shared" si="4"/>
        <v>41.690883553203079</v>
      </c>
      <c r="F118" s="127">
        <f t="shared" si="8"/>
        <v>75</v>
      </c>
      <c r="G118" s="64">
        <f ca="1">IF(AND(E118&gt;F118,$G$1="no"),"",_xll.EURO(E118,F118,O118,O118,C118,R118,1,0))</f>
        <v>3.8493534646347758</v>
      </c>
      <c r="H118" s="9">
        <f ca="1">_xll.EURO(E118,F118,O118,O118,C118,R118,1,1)</f>
        <v>0.24966097853602434</v>
      </c>
      <c r="I118" s="64">
        <f ca="1">IF(AND(F118&gt;E118,$G$1="no"),"",_xll.EURO(E118,F118,O118,O118,C118,R118,0,0))</f>
        <v>26.688121934384853</v>
      </c>
      <c r="J118" s="10">
        <f ca="1">_xll.EURO(E118,F118,O118,O118,C118,R118,0,1)</f>
        <v>-0.43600021293476621</v>
      </c>
      <c r="K118" s="14">
        <f ca="1">_xll.EURO($E118,$F118,$O118,$O118,$C118,$R118,1,2)</f>
        <v>7.8130267761185573E-3</v>
      </c>
      <c r="L118" s="10">
        <f ca="1">_xll.EURO($E118,$F118,$O118,$O118,$C118,$R118,1,3)/100</f>
        <v>0.31090014911947472</v>
      </c>
      <c r="M118" s="10">
        <f ca="1">_xll.EURO($E118,$F118,$O118,$O118,$C118,$R118,1,5)/365.25</f>
        <v>-9.112471812328406E-4</v>
      </c>
      <c r="N118" s="118">
        <f>VLOOKUP(D118,Lookups!$B$6:$H$304,6)</f>
        <v>40252</v>
      </c>
      <c r="O118" s="24">
        <f>VLOOKUP(D118,Lookups!$B$6:$E$304,4)</f>
        <v>4.4999999999999998E-2</v>
      </c>
      <c r="P118" s="19">
        <f>VLOOKUP(D118,Lookups!$B$6:$D$304,3)</f>
        <v>23</v>
      </c>
      <c r="Q118" s="147">
        <f t="shared" si="5"/>
        <v>0</v>
      </c>
      <c r="R118" s="28">
        <f t="shared" ca="1" si="6"/>
        <v>3063</v>
      </c>
    </row>
    <row r="119" spans="1:18" x14ac:dyDescent="0.2">
      <c r="A119" s="24"/>
      <c r="B119" s="25"/>
      <c r="C119" s="131">
        <v>0.27300000000000002</v>
      </c>
      <c r="D119" s="93">
        <v>40269</v>
      </c>
      <c r="E119" s="128">
        <f t="shared" si="4"/>
        <v>40.936778997166741</v>
      </c>
      <c r="F119" s="127">
        <f t="shared" si="8"/>
        <v>75</v>
      </c>
      <c r="G119" s="64">
        <f ca="1">IF(AND(E119&gt;F119,$G$1="no"),"",_xll.EURO(E119,F119,O119,O119,C119,R119,1,0))</f>
        <v>3.6909529800833347</v>
      </c>
      <c r="H119" s="9">
        <f ca="1">_xll.EURO(E119,F119,O119,O119,C119,R119,1,1)</f>
        <v>0.24429816525683576</v>
      </c>
      <c r="I119" s="64">
        <f ca="1">IF(AND(F119&gt;E119,$G$1="no"),"",_xll.EURO(E119,F119,O119,O119,C119,R119,0,0))</f>
        <v>26.957748848362424</v>
      </c>
      <c r="J119" s="10">
        <f ca="1">_xll.EURO(E119,F119,O119,O119,C119,R119,0,1)</f>
        <v>-0.43874927369040423</v>
      </c>
      <c r="K119" s="14">
        <f ca="1">_xll.EURO($E119,$F119,$O119,$O119,$C119,$R119,1,2)</f>
        <v>7.8385191862245136E-3</v>
      </c>
      <c r="L119" s="10">
        <f ca="1">_xll.EURO($E119,$F119,$O119,$O119,$C119,$R119,1,3)/100</f>
        <v>0.30377644416539068</v>
      </c>
      <c r="M119" s="10">
        <f ca="1">_xll.EURO($E119,$F119,$O119,$O119,$C119,$R119,1,5)/365.25</f>
        <v>-8.8545266136681885E-4</v>
      </c>
      <c r="N119" s="118">
        <f>VLOOKUP(D119,Lookups!$B$6:$H$304,6)</f>
        <v>40283</v>
      </c>
      <c r="O119" s="24">
        <f>VLOOKUP(D119,Lookups!$B$6:$E$304,4)</f>
        <v>4.4999999999999998E-2</v>
      </c>
      <c r="P119" s="19">
        <f>VLOOKUP(D119,Lookups!$B$6:$D$304,3)</f>
        <v>22</v>
      </c>
      <c r="Q119" s="147">
        <f t="shared" si="5"/>
        <v>0</v>
      </c>
      <c r="R119" s="28">
        <f t="shared" ca="1" si="6"/>
        <v>3094</v>
      </c>
    </row>
    <row r="120" spans="1:18" x14ac:dyDescent="0.2">
      <c r="A120" s="24"/>
      <c r="B120" s="25"/>
      <c r="C120" s="131">
        <v>0.27300000000000002</v>
      </c>
      <c r="D120" s="93">
        <v>40299</v>
      </c>
      <c r="E120" s="128">
        <f t="shared" si="4"/>
        <v>43.630014485854197</v>
      </c>
      <c r="F120" s="127">
        <f t="shared" si="8"/>
        <v>75</v>
      </c>
      <c r="G120" s="64">
        <f ca="1">IF(AND(E120&gt;F120,$G$1="no"),"",_xll.EURO(E120,F120,O120,O120,C120,R120,1,0))</f>
        <v>4.4045881071930184</v>
      </c>
      <c r="H120" s="9">
        <f ca="1">_xll.EURO(E120,F120,O120,O120,C120,R120,1,1)</f>
        <v>0.26540307808992064</v>
      </c>
      <c r="I120" s="64">
        <f ca="1">IF(AND(F120&gt;E120,$G$1="no"),"",_xll.EURO(E120,F120,O120,O120,C120,R120,0,0))</f>
        <v>25.752725552498653</v>
      </c>
      <c r="J120" s="10">
        <f ca="1">_xll.EURO(E120,F120,O120,O120,C120,R120,0,1)</f>
        <v>-0.4151244100620593</v>
      </c>
      <c r="K120" s="14">
        <f ca="1">_xll.EURO($E120,$F120,$O120,$O120,$C120,$R120,1,2)</f>
        <v>7.4955662876458207E-3</v>
      </c>
      <c r="L120" s="10">
        <f ca="1">_xll.EURO($E120,$F120,$O120,$O120,$C120,$R120,1,3)/100</f>
        <v>0.33316441702098482</v>
      </c>
      <c r="M120" s="10">
        <f ca="1">_xll.EURO($E120,$F120,$O120,$O120,$C120,$R120,1,5)/365.25</f>
        <v>-9.1306828077754526E-4</v>
      </c>
      <c r="N120" s="118">
        <f>VLOOKUP(D120,Lookups!$B$6:$H$304,6)</f>
        <v>40313</v>
      </c>
      <c r="O120" s="24">
        <f>VLOOKUP(D120,Lookups!$B$6:$E$304,4)</f>
        <v>4.4999999999999998E-2</v>
      </c>
      <c r="P120" s="19">
        <f>VLOOKUP(D120,Lookups!$B$6:$D$304,3)</f>
        <v>20</v>
      </c>
      <c r="Q120" s="147">
        <f t="shared" si="5"/>
        <v>0</v>
      </c>
      <c r="R120" s="28">
        <f t="shared" ca="1" si="6"/>
        <v>3124</v>
      </c>
    </row>
    <row r="121" spans="1:18" x14ac:dyDescent="0.2">
      <c r="A121" s="24"/>
      <c r="B121" s="25"/>
      <c r="C121" s="131">
        <v>0.27300000000000002</v>
      </c>
      <c r="D121" s="93">
        <v>40330</v>
      </c>
      <c r="E121" s="128">
        <f t="shared" si="4"/>
        <v>50.363023072082157</v>
      </c>
      <c r="F121" s="127">
        <f t="shared" si="8"/>
        <v>75</v>
      </c>
      <c r="G121" s="64">
        <f ca="1">IF(AND(E121&gt;F121,$G$1="no"),"",_xll.EURO(E121,F121,O121,O121,C121,R121,1,0))</f>
        <v>6.3849869893269435</v>
      </c>
      <c r="H121" s="9">
        <f ca="1">_xll.EURO(E121,F121,O121,O121,C121,R121,1,1)</f>
        <v>0.31327183035289841</v>
      </c>
      <c r="I121" s="64">
        <f ca="1">IF(AND(F121&gt;E121,$G$1="no"),"",_xll.EURO(E121,F121,O121,O121,C121,R121,0,0))</f>
        <v>23.087214193030082</v>
      </c>
      <c r="J121" s="10">
        <f ca="1">_xll.EURO(E121,F121,O121,O121,C121,R121,0,1)</f>
        <v>-0.36466147504289065</v>
      </c>
      <c r="K121" s="14">
        <f ca="1">_xll.EURO($E121,$F121,$O121,$O121,$C121,$R121,1,2)</f>
        <v>6.6627287938320571E-3</v>
      </c>
      <c r="L121" s="10">
        <f ca="1">_xll.EURO($E121,$F121,$O121,$O121,$C121,$R121,1,3)/100</f>
        <v>0.39851759774217071</v>
      </c>
      <c r="M121" s="10">
        <f ca="1">_xll.EURO($E121,$F121,$O121,$O121,$C121,$R121,1,5)/365.25</f>
        <v>-9.3752143352611732E-4</v>
      </c>
      <c r="N121" s="118">
        <f>VLOOKUP(D121,Lookups!$B$6:$H$304,6)</f>
        <v>40344</v>
      </c>
      <c r="O121" s="24">
        <f>VLOOKUP(D121,Lookups!$B$6:$E$304,4)</f>
        <v>4.4999999999999998E-2</v>
      </c>
      <c r="P121" s="19">
        <f>VLOOKUP(D121,Lookups!$B$6:$D$304,3)</f>
        <v>22</v>
      </c>
      <c r="Q121" s="147">
        <f t="shared" si="5"/>
        <v>0</v>
      </c>
      <c r="R121" s="28">
        <f t="shared" ca="1" si="6"/>
        <v>3155</v>
      </c>
    </row>
    <row r="122" spans="1:18" x14ac:dyDescent="0.2">
      <c r="A122" s="24"/>
      <c r="B122" s="25"/>
      <c r="C122" s="131">
        <v>0.27300000000000002</v>
      </c>
      <c r="D122" s="93">
        <v>40360</v>
      </c>
      <c r="E122" s="128">
        <f t="shared" si="4"/>
        <v>59.519932995586998</v>
      </c>
      <c r="F122" s="127">
        <f t="shared" si="8"/>
        <v>75</v>
      </c>
      <c r="G122" s="64">
        <f ca="1">IF(AND(E122&gt;F122,$G$1="no"),"",_xll.EURO(E122,F122,O122,O122,C122,R122,1,0))</f>
        <v>9.5437006793222814</v>
      </c>
      <c r="H122" s="9">
        <f ca="1">_xll.EURO(E122,F122,O122,O122,C122,R122,1,1)</f>
        <v>0.36898864387076308</v>
      </c>
      <c r="I122" s="64">
        <f ca="1">IF(AND(F122&gt;E122,$G$1="no"),"",_xll.EURO(E122,F122,O122,O122,C122,R122,0,0))</f>
        <v>19.999436733638213</v>
      </c>
      <c r="J122" s="10">
        <f ca="1">_xll.EURO(E122,F122,O122,O122,C122,R122,0,1)</f>
        <v>-0.30644357818197382</v>
      </c>
      <c r="K122" s="14">
        <f ca="1">_xll.EURO($E122,$F122,$O122,$O122,$C122,$R122,1,2)</f>
        <v>5.5778797552824182E-3</v>
      </c>
      <c r="L122" s="10">
        <f ca="1">_xll.EURO($E122,$F122,$O122,$O122,$C122,$R122,1,3)/100</f>
        <v>0.47040927288700268</v>
      </c>
      <c r="M122" s="10">
        <f ca="1">_xll.EURO($E122,$F122,$O122,$O122,$C122,$R122,1,5)/365.25</f>
        <v>-8.4022446217769324E-4</v>
      </c>
      <c r="N122" s="118">
        <f>VLOOKUP(D122,Lookups!$B$6:$H$304,6)</f>
        <v>40374</v>
      </c>
      <c r="O122" s="24">
        <f>VLOOKUP(D122,Lookups!$B$6:$E$304,4)</f>
        <v>4.4999999999999998E-2</v>
      </c>
      <c r="P122" s="19">
        <f>VLOOKUP(D122,Lookups!$B$6:$D$304,3)</f>
        <v>21</v>
      </c>
      <c r="Q122" s="147">
        <f t="shared" si="5"/>
        <v>0</v>
      </c>
      <c r="R122" s="28">
        <f t="shared" ca="1" si="6"/>
        <v>3185</v>
      </c>
    </row>
    <row r="123" spans="1:18" x14ac:dyDescent="0.2">
      <c r="A123" s="24"/>
      <c r="B123" s="25"/>
      <c r="C123" s="131">
        <v>0.27300000000000002</v>
      </c>
      <c r="D123" s="93">
        <v>40391</v>
      </c>
      <c r="E123" s="128">
        <f t="shared" si="4"/>
        <v>59.519941214611684</v>
      </c>
      <c r="F123" s="127">
        <f t="shared" si="8"/>
        <v>75</v>
      </c>
      <c r="G123" s="64">
        <f ca="1">IF(AND(E123&gt;F123,$G$1="no"),"",_xll.EURO(E123,F123,O123,O123,C123,R123,1,0))</f>
        <v>9.5694188883911302</v>
      </c>
      <c r="H123" s="9">
        <f ca="1">_xll.EURO(E123,F123,O123,O123,C123,R123,1,1)</f>
        <v>0.36847305303863648</v>
      </c>
      <c r="I123" s="64">
        <f ca="1">IF(AND(F123&gt;E123,$G$1="no"),"",_xll.EURO(E123,F123,O123,O123,C123,R123,0,0))</f>
        <v>19.985291962706047</v>
      </c>
      <c r="J123" s="10">
        <f ca="1">_xll.EURO(E123,F123,O123,O123,C123,R123,0,1)</f>
        <v>-0.3043844095019122</v>
      </c>
      <c r="K123" s="14">
        <f ca="1">_xll.EURO($E123,$F123,$O123,$O123,$C123,$R123,1,2)</f>
        <v>5.5275898140370264E-3</v>
      </c>
      <c r="L123" s="10">
        <f ca="1">_xll.EURO($E123,$F123,$O123,$O123,$C123,$R123,1,3)/100</f>
        <v>0.47070548340846097</v>
      </c>
      <c r="M123" s="10">
        <f ca="1">_xll.EURO($E123,$F123,$O123,$O123,$C123,$R123,1,5)/365.25</f>
        <v>-8.1887991225083683E-4</v>
      </c>
      <c r="N123" s="118">
        <f>VLOOKUP(D123,Lookups!$B$6:$H$304,6)</f>
        <v>40405</v>
      </c>
      <c r="O123" s="24">
        <f>VLOOKUP(D123,Lookups!$B$6:$E$304,4)</f>
        <v>4.4999999999999998E-2</v>
      </c>
      <c r="P123" s="19">
        <f>VLOOKUP(D123,Lookups!$B$6:$D$304,3)</f>
        <v>22</v>
      </c>
      <c r="Q123" s="147">
        <f t="shared" si="5"/>
        <v>0</v>
      </c>
      <c r="R123" s="28">
        <f t="shared" ca="1" si="6"/>
        <v>3216</v>
      </c>
    </row>
    <row r="124" spans="1:18" x14ac:dyDescent="0.2">
      <c r="A124" s="24"/>
      <c r="B124" s="25"/>
      <c r="C124" s="131">
        <v>0.27300000000000002</v>
      </c>
      <c r="D124" s="93">
        <v>40422</v>
      </c>
      <c r="E124" s="128">
        <f t="shared" si="4"/>
        <v>43.630006266829511</v>
      </c>
      <c r="F124" s="127">
        <f t="shared" si="8"/>
        <v>75</v>
      </c>
      <c r="G124" s="64">
        <f ca="1">IF(AND(E124&gt;F124,$G$1="no"),"",_xll.EURO(E124,F124,O124,O124,C124,R124,1,0))</f>
        <v>4.513497611920827</v>
      </c>
      <c r="H124" s="9">
        <f ca="1">_xll.EURO(E124,F124,O124,O124,C124,R124,1,1)</f>
        <v>0.26676521435945516</v>
      </c>
      <c r="I124" s="64">
        <f ca="1">IF(AND(F124&gt;E124,$G$1="no"),"",_xll.EURO(E124,F124,O124,O124,C124,R124,0,0))</f>
        <v>25.540569702757296</v>
      </c>
      <c r="J124" s="10">
        <f ca="1">_xll.EURO(E124,F124,O124,O124,C124,R124,0,1)</f>
        <v>-0.40352730369745921</v>
      </c>
      <c r="K124" s="14">
        <f ca="1">_xll.EURO($E124,$F124,$O124,$O124,$C124,$R124,1,2)</f>
        <v>7.2821944501624165E-3</v>
      </c>
      <c r="L124" s="10">
        <f ca="1">_xll.EURO($E124,$F124,$O124,$O124,$C124,$R124,1,3)/100</f>
        <v>0.33642443610160216</v>
      </c>
      <c r="M124" s="10">
        <f ca="1">_xll.EURO($E124,$F124,$O124,$O124,$C124,$R124,1,5)/365.25</f>
        <v>-8.5821039383236709E-4</v>
      </c>
      <c r="N124" s="118">
        <f>VLOOKUP(D124,Lookups!$B$6:$H$304,6)</f>
        <v>40436</v>
      </c>
      <c r="O124" s="24">
        <f>VLOOKUP(D124,Lookups!$B$6:$E$304,4)</f>
        <v>4.4999999999999998E-2</v>
      </c>
      <c r="P124" s="19">
        <f>VLOOKUP(D124,Lookups!$B$6:$D$304,3)</f>
        <v>21</v>
      </c>
      <c r="Q124" s="147">
        <f t="shared" si="5"/>
        <v>0</v>
      </c>
      <c r="R124" s="28">
        <f t="shared" ca="1" si="6"/>
        <v>3247</v>
      </c>
    </row>
    <row r="125" spans="1:18" x14ac:dyDescent="0.2">
      <c r="A125" s="24"/>
      <c r="B125" s="25"/>
      <c r="C125" s="131">
        <v>0.27300000000000002</v>
      </c>
      <c r="D125" s="93">
        <v>40452</v>
      </c>
      <c r="E125" s="128">
        <f t="shared" si="4"/>
        <v>39.967239009817696</v>
      </c>
      <c r="F125" s="127">
        <f t="shared" si="8"/>
        <v>75</v>
      </c>
      <c r="G125" s="64">
        <f ca="1">IF(AND(E125&gt;F125,$G$1="no"),"",_xll.EURO(E125,F125,O125,O125,C125,R125,1,0))</f>
        <v>3.6103282255959135</v>
      </c>
      <c r="H125" s="9">
        <f ca="1">_xll.EURO(E125,F125,O125,O125,C125,R125,1,1)</f>
        <v>0.23981236547559756</v>
      </c>
      <c r="I125" s="64">
        <f ca="1">IF(AND(F125&gt;E125,$G$1="no"),"",_xll.EURO(E125,F125,O125,O125,C125,R125,0,0))</f>
        <v>27.005893486890077</v>
      </c>
      <c r="J125" s="10">
        <f ca="1">_xll.EURO(E125,F125,O125,O125,C125,R125,0,1)</f>
        <v>-0.42800725821465652</v>
      </c>
      <c r="K125" s="14">
        <f ca="1">_xll.EURO($E125,$F125,$O125,$O125,$C125,$R125,1,2)</f>
        <v>7.6380150588876384E-3</v>
      </c>
      <c r="L125" s="10">
        <f ca="1">_xll.EURO($E125,$F125,$O125,$O125,$C125,$R125,1,3)/100</f>
        <v>0.29883927175827196</v>
      </c>
      <c r="M125" s="10">
        <f ca="1">_xll.EURO($E125,$F125,$O125,$O125,$C125,$R125,1,5)/365.25</f>
        <v>-7.9997936289203319E-4</v>
      </c>
      <c r="N125" s="118">
        <f>VLOOKUP(D125,Lookups!$B$6:$H$304,6)</f>
        <v>40466</v>
      </c>
      <c r="O125" s="24">
        <f>VLOOKUP(D125,Lookups!$B$6:$E$304,4)</f>
        <v>4.4999999999999998E-2</v>
      </c>
      <c r="P125" s="19">
        <f>VLOOKUP(D125,Lookups!$B$6:$D$304,3)</f>
        <v>21</v>
      </c>
      <c r="Q125" s="147">
        <f t="shared" si="5"/>
        <v>0</v>
      </c>
      <c r="R125" s="28">
        <f t="shared" ca="1" si="6"/>
        <v>3277</v>
      </c>
    </row>
    <row r="126" spans="1:18" x14ac:dyDescent="0.2">
      <c r="A126" s="24"/>
      <c r="B126" s="25"/>
      <c r="C126" s="131">
        <v>0.27300000000000002</v>
      </c>
      <c r="D126" s="93">
        <v>40483</v>
      </c>
      <c r="E126" s="128">
        <f t="shared" si="4"/>
        <v>39.913367412501266</v>
      </c>
      <c r="F126" s="127">
        <f t="shared" si="8"/>
        <v>75</v>
      </c>
      <c r="G126" s="64">
        <f ca="1">IF(AND(E126&gt;F126,$G$1="no"),"",_xll.EURO(E126,F126,O126,O126,C126,R126,1,0))</f>
        <v>3.6220213977698679</v>
      </c>
      <c r="H126" s="9">
        <f ca="1">_xll.EURO(E126,F126,O126,O126,C126,R126,1,1)</f>
        <v>0.23986940089681569</v>
      </c>
      <c r="I126" s="64">
        <f ca="1">IF(AND(F126&gt;E126,$G$1="no"),"",_xll.EURO(E126,F126,O126,O126,C126,R126,0,0))</f>
        <v>26.964241719488868</v>
      </c>
      <c r="J126" s="10">
        <f ca="1">_xll.EURO(E126,F126,O126,O126,C126,R126,0,1)</f>
        <v>-0.42540448264012343</v>
      </c>
      <c r="K126" s="14">
        <f ca="1">_xll.EURO($E126,$F126,$O126,$O126,$C126,$R126,1,2)</f>
        <v>7.5940143131792651E-3</v>
      </c>
      <c r="L126" s="10">
        <f ca="1">_xll.EURO($E126,$F126,$O126,$O126,$C126,$R126,1,3)/100</f>
        <v>0.29912042863428046</v>
      </c>
      <c r="M126" s="10">
        <f ca="1">_xll.EURO($E126,$F126,$O126,$O126,$C126,$R126,1,5)/365.25</f>
        <v>-7.8803373710328764E-4</v>
      </c>
      <c r="N126" s="118">
        <f>VLOOKUP(D126,Lookups!$B$6:$H$304,6)</f>
        <v>40497</v>
      </c>
      <c r="O126" s="24">
        <f>VLOOKUP(D126,Lookups!$B$6:$E$304,4)</f>
        <v>4.4999999999999998E-2</v>
      </c>
      <c r="P126" s="19">
        <f>VLOOKUP(D126,Lookups!$B$6:$D$304,3)</f>
        <v>21</v>
      </c>
      <c r="Q126" s="147">
        <f t="shared" si="5"/>
        <v>0</v>
      </c>
      <c r="R126" s="28">
        <f t="shared" ca="1" si="6"/>
        <v>3308</v>
      </c>
    </row>
    <row r="127" spans="1:18" x14ac:dyDescent="0.2">
      <c r="A127" s="24"/>
      <c r="B127" s="25"/>
      <c r="C127" s="131">
        <v>0.27300000000000002</v>
      </c>
      <c r="D127" s="93">
        <v>40513</v>
      </c>
      <c r="E127" s="128">
        <f t="shared" si="4"/>
        <v>39.913367412501266</v>
      </c>
      <c r="F127" s="127">
        <f t="shared" si="8"/>
        <v>75</v>
      </c>
      <c r="G127" s="64">
        <f ca="1">IF(AND(E127&gt;F127,$G$1="no"),"",_xll.EURO(E127,F127,O127,O127,C127,R127,1,0))</f>
        <v>3.6455021025963834</v>
      </c>
      <c r="H127" s="9">
        <f ca="1">_xll.EURO(E127,F127,O127,O127,C127,R127,1,1)</f>
        <v>0.24030472329677893</v>
      </c>
      <c r="I127" s="64">
        <f ca="1">IF(AND(F127&gt;E127,$G$1="no"),"",_xll.EURO(E127,F127,O127,O127,C127,R127,0,0))</f>
        <v>26.901606521804268</v>
      </c>
      <c r="J127" s="10">
        <f ca="1">_xll.EURO(E127,F127,O127,O127,C127,R127,0,1)</f>
        <v>-0.42251478100338485</v>
      </c>
      <c r="K127" s="14">
        <f ca="1">_xll.EURO($E127,$F127,$O127,$O127,$C127,$R127,1,2)</f>
        <v>7.546122685211141E-3</v>
      </c>
      <c r="L127" s="10">
        <f ca="1">_xll.EURO($E127,$F127,$O127,$O127,$C127,$R127,1,3)/100</f>
        <v>0.29992961931275358</v>
      </c>
      <c r="M127" s="10">
        <f ca="1">_xll.EURO($E127,$F127,$O127,$O127,$C127,$R127,1,5)/365.25</f>
        <v>-7.7735686245897922E-4</v>
      </c>
      <c r="N127" s="118">
        <f>VLOOKUP(D127,Lookups!$B$6:$H$304,6)</f>
        <v>40527</v>
      </c>
      <c r="O127" s="24">
        <f>VLOOKUP(D127,Lookups!$B$6:$E$304,4)</f>
        <v>4.4999999999999998E-2</v>
      </c>
      <c r="P127" s="19">
        <f>VLOOKUP(D127,Lookups!$B$6:$D$304,3)</f>
        <v>23</v>
      </c>
      <c r="Q127" s="147">
        <f t="shared" si="5"/>
        <v>0</v>
      </c>
      <c r="R127" s="28">
        <f t="shared" ca="1" si="6"/>
        <v>3338</v>
      </c>
    </row>
    <row r="128" spans="1:18" x14ac:dyDescent="0.2">
      <c r="A128" s="24"/>
      <c r="B128" s="25"/>
      <c r="C128" s="131">
        <v>0.27300000000000002</v>
      </c>
      <c r="D128" s="93">
        <v>40544</v>
      </c>
      <c r="E128" s="128">
        <f t="shared" si="4"/>
        <v>44.046587350937486</v>
      </c>
      <c r="F128" s="127">
        <f t="shared" si="8"/>
        <v>75</v>
      </c>
      <c r="G128" s="64">
        <f ca="1">IF(AND(E128&gt;F128,$G$1="no"),"",_xll.EURO(E128,F128,O128,O128,C128,R128,1,0))</f>
        <v>4.7271701750722297</v>
      </c>
      <c r="H128" s="9">
        <f ca="1">_xll.EURO(E128,F128,O128,O128,C128,R128,1,1)</f>
        <v>0.27076440322485668</v>
      </c>
      <c r="I128" s="64">
        <f ca="1">IF(AND(F128&gt;E128,$G$1="no"),"",_xll.EURO(E128,F128,O128,O128,C128,R128,0,0))</f>
        <v>25.1654864469145</v>
      </c>
      <c r="J128" s="10">
        <f ca="1">_xll.EURO(E128,F128,O128,O128,C128,R128,0,1)</f>
        <v>-0.38952842146506572</v>
      </c>
      <c r="K128" s="14">
        <f ca="1">_xll.EURO($E128,$F128,$O128,$O128,$C128,$R128,1,2)</f>
        <v>7.0289462467314481E-3</v>
      </c>
      <c r="L128" s="10">
        <f ca="1">_xll.EURO($E128,$F128,$O128,$O128,$C128,$R128,1,3)/100</f>
        <v>0.34339042949242815</v>
      </c>
      <c r="M128" s="10">
        <f ca="1">_xll.EURO($E128,$F128,$O128,$O128,$C128,$R128,1,5)/365.25</f>
        <v>-8.0889403529053677E-4</v>
      </c>
      <c r="N128" s="118">
        <f>VLOOKUP(D128,Lookups!$B$6:$H$304,6)</f>
        <v>40558</v>
      </c>
      <c r="O128" s="24">
        <f>VLOOKUP(D128,Lookups!$B$6:$E$304,4)</f>
        <v>4.4999999999999998E-2</v>
      </c>
      <c r="P128" s="19">
        <f>VLOOKUP(D128,Lookups!$B$6:$D$304,3)</f>
        <v>21</v>
      </c>
      <c r="Q128" s="147">
        <f t="shared" si="5"/>
        <v>0</v>
      </c>
      <c r="R128" s="28">
        <f t="shared" ca="1" si="6"/>
        <v>3369</v>
      </c>
    </row>
    <row r="129" spans="1:18" x14ac:dyDescent="0.2">
      <c r="A129" s="24"/>
      <c r="B129" s="25"/>
      <c r="C129" s="131">
        <v>0.27300000000000002</v>
      </c>
      <c r="D129" s="93">
        <v>40575</v>
      </c>
      <c r="E129" s="128">
        <f t="shared" si="4"/>
        <v>77.564448279674963</v>
      </c>
      <c r="F129" s="127">
        <f t="shared" si="8"/>
        <v>75</v>
      </c>
      <c r="G129" s="64">
        <f ca="1">IF(AND(E129&gt;F129,$G$1="no"),"",_xll.EURO(E129,F129,O129,O129,C129,R129,1,0))</f>
        <v>17.059351432706649</v>
      </c>
      <c r="H129" s="9">
        <f ca="1">_xll.EURO(E129,F129,O129,O129,C129,R129,1,1)</f>
        <v>0.44472406222273875</v>
      </c>
      <c r="I129" s="64">
        <f ca="1">IF(AND(F129&gt;E129,$G$1="no"),"",_xll.EURO(E129,F129,O129,O129,C129,R129,0,0))</f>
        <v>15.372519473411291</v>
      </c>
      <c r="J129" s="10">
        <f ca="1">_xll.EURO(E129,F129,O129,O129,C129,R129,0,1)</f>
        <v>-0.21305171460406405</v>
      </c>
      <c r="K129" s="14">
        <f ca="1">_xll.EURO($E129,$F129,$O129,$O129,$C129,$R129,1,2)</f>
        <v>3.6593275616148778E-3</v>
      </c>
      <c r="L129" s="10">
        <f ca="1">_xll.EURO($E129,$F129,$O129,$O129,$C129,$R129,1,3)/100</f>
        <v>0.55947159468485597</v>
      </c>
      <c r="M129" s="10">
        <f ca="1">_xll.EURO($E129,$F129,$O129,$O129,$C129,$R129,1,5)/365.25</f>
        <v>-1.4434575853071571E-4</v>
      </c>
      <c r="N129" s="118">
        <f>VLOOKUP(D129,Lookups!$B$6:$H$304,6)</f>
        <v>40589</v>
      </c>
      <c r="O129" s="24">
        <f>VLOOKUP(D129,Lookups!$B$6:$E$304,4)</f>
        <v>4.4999999999999998E-2</v>
      </c>
      <c r="P129" s="19">
        <f>VLOOKUP(D129,Lookups!$B$6:$D$304,3)</f>
        <v>20</v>
      </c>
      <c r="Q129" s="147">
        <f t="shared" si="5"/>
        <v>0</v>
      </c>
      <c r="R129" s="28">
        <f t="shared" ca="1" si="6"/>
        <v>3400</v>
      </c>
    </row>
    <row r="130" spans="1:18" x14ac:dyDescent="0.2">
      <c r="A130" s="24"/>
      <c r="B130" s="25"/>
      <c r="C130" s="131">
        <v>0.27300000000000002</v>
      </c>
      <c r="D130" s="93">
        <v>40603</v>
      </c>
      <c r="E130" s="128">
        <f t="shared" si="4"/>
        <v>42.31624680650112</v>
      </c>
      <c r="F130" s="127">
        <f t="shared" si="8"/>
        <v>75</v>
      </c>
      <c r="G130" s="64">
        <f ca="1">IF(AND(E130&gt;F130,$G$1="no"),"",_xll.EURO(E130,F130,O130,O130,C130,R130,1,0))</f>
        <v>4.3154663762623811</v>
      </c>
      <c r="H130" s="9">
        <f ca="1">_xll.EURO(E130,F130,O130,O130,C130,R130,1,1)</f>
        <v>0.25897266465741731</v>
      </c>
      <c r="I130" s="64">
        <f ca="1">IF(AND(F130&gt;E130,$G$1="no"),"",_xll.EURO(E130,F130,O130,O130,C130,R130,0,0))</f>
        <v>25.74001181313416</v>
      </c>
      <c r="J130" s="10">
        <f ca="1">_xll.EURO(E130,F130,O130,O130,C130,R130,0,1)</f>
        <v>-0.39653789773213477</v>
      </c>
      <c r="K130" s="14">
        <f ca="1">_xll.EURO($E130,$F130,$O130,$O130,$C130,$R130,1,2)</f>
        <v>7.132065997034513E-3</v>
      </c>
      <c r="L130" s="10">
        <f ca="1">_xll.EURO($E130,$F130,$O130,$O130,$C130,$R130,1,3)/100</f>
        <v>0.32722228416587673</v>
      </c>
      <c r="M130" s="10">
        <f ca="1">_xll.EURO($E130,$F130,$O130,$O130,$C130,$R130,1,5)/365.25</f>
        <v>-7.7129124496969504E-4</v>
      </c>
      <c r="N130" s="118">
        <f>VLOOKUP(D130,Lookups!$B$6:$H$304,6)</f>
        <v>40617</v>
      </c>
      <c r="O130" s="24">
        <f>VLOOKUP(D130,Lookups!$B$6:$E$304,4)</f>
        <v>4.4999999999999998E-2</v>
      </c>
      <c r="P130" s="19">
        <f>VLOOKUP(D130,Lookups!$B$6:$D$304,3)</f>
        <v>23</v>
      </c>
      <c r="Q130" s="147">
        <f t="shared" si="5"/>
        <v>0</v>
      </c>
      <c r="R130" s="28">
        <f t="shared" ca="1" si="6"/>
        <v>3428</v>
      </c>
    </row>
    <row r="131" spans="1:18" x14ac:dyDescent="0.2">
      <c r="A131" s="24"/>
      <c r="B131" s="25"/>
      <c r="C131" s="131">
        <v>0.27300000000000002</v>
      </c>
      <c r="D131" s="93">
        <v>40634</v>
      </c>
      <c r="E131" s="128">
        <f t="shared" si="4"/>
        <v>41.550830682124236</v>
      </c>
      <c r="F131" s="127">
        <f t="shared" si="8"/>
        <v>75</v>
      </c>
      <c r="G131" s="64">
        <f ca="1">IF(AND(E131&gt;F131,$G$1="no"),"",_xll.EURO(E131,F131,O131,O131,C131,R131,1,0))</f>
        <v>4.1428512745672013</v>
      </c>
      <c r="H131" s="9">
        <f ca="1">_xll.EURO(E131,F131,O131,O131,C131,R131,1,1)</f>
        <v>0.25377888241630886</v>
      </c>
      <c r="I131" s="64">
        <f ca="1">IF(AND(F131&gt;E131,$G$1="no"),"",_xll.EURO(E131,F131,O131,O131,C131,R131,0,0))</f>
        <v>25.98555168606832</v>
      </c>
      <c r="J131" s="10">
        <f ca="1">_xll.EURO(E131,F131,O131,O131,C131,R131,0,1)</f>
        <v>-0.39923286217813886</v>
      </c>
      <c r="K131" s="14">
        <f ca="1">_xll.EURO($E131,$F131,$O131,$O131,$C131,$R131,1,2)</f>
        <v>7.1701825275630494E-3</v>
      </c>
      <c r="L131" s="10">
        <f ca="1">_xll.EURO($E131,$F131,$O131,$O131,$C131,$R131,1,3)/100</f>
        <v>0.32004615726103308</v>
      </c>
      <c r="M131" s="10">
        <f ca="1">_xll.EURO($E131,$F131,$O131,$O131,$C131,$R131,1,5)/365.25</f>
        <v>-7.5256197366089183E-4</v>
      </c>
      <c r="N131" s="118">
        <f>VLOOKUP(D131,Lookups!$B$6:$H$304,6)</f>
        <v>40648</v>
      </c>
      <c r="O131" s="24">
        <f>VLOOKUP(D131,Lookups!$B$6:$E$304,4)</f>
        <v>4.4999999999999998E-2</v>
      </c>
      <c r="P131" s="19">
        <f>VLOOKUP(D131,Lookups!$B$6:$D$304,3)</f>
        <v>21</v>
      </c>
      <c r="Q131" s="147">
        <f t="shared" si="5"/>
        <v>0</v>
      </c>
      <c r="R131" s="28">
        <f t="shared" ca="1" si="6"/>
        <v>3459</v>
      </c>
    </row>
    <row r="132" spans="1:18" x14ac:dyDescent="0.2">
      <c r="A132" s="24"/>
      <c r="B132" s="25"/>
      <c r="C132" s="131">
        <v>0.27300000000000002</v>
      </c>
      <c r="D132" s="93">
        <v>40664</v>
      </c>
      <c r="E132" s="128">
        <f t="shared" si="4"/>
        <v>44.284464703142007</v>
      </c>
      <c r="F132" s="127">
        <f t="shared" si="8"/>
        <v>75</v>
      </c>
      <c r="G132" s="64">
        <f ca="1">IF(AND(E132&gt;F132,$G$1="no"),"",_xll.EURO(E132,F132,O132,O132,C132,R132,1,0))</f>
        <v>4.8859653300337547</v>
      </c>
      <c r="H132" s="9">
        <f ca="1">_xll.EURO(E132,F132,O132,O132,C132,R132,1,1)</f>
        <v>0.27309007895938675</v>
      </c>
      <c r="I132" s="64">
        <f ca="1">IF(AND(F132&gt;E132,$G$1="no"),"",_xll.EURO(E132,F132,O132,O132,C132,R132,0,0))</f>
        <v>24.869572570588119</v>
      </c>
      <c r="J132" s="10">
        <f ca="1">_xll.EURO(E132,F132,O132,O132,C132,R132,0,1)</f>
        <v>-0.3775125248180759</v>
      </c>
      <c r="K132" s="14">
        <f ca="1">_xll.EURO($E132,$F132,$O132,$O132,$C132,$R132,1,2)</f>
        <v>6.8053271743949099E-3</v>
      </c>
      <c r="L132" s="10">
        <f ca="1">_xll.EURO($E132,$F132,$O132,$O132,$C132,$R132,1,3)/100</f>
        <v>0.3480368265302568</v>
      </c>
      <c r="M132" s="10">
        <f ca="1">_xll.EURO($E132,$F132,$O132,$O132,$C132,$R132,1,5)/365.25</f>
        <v>-7.5965602895809432E-4</v>
      </c>
      <c r="N132" s="118">
        <f>VLOOKUP(D132,Lookups!$B$6:$H$304,6)</f>
        <v>40678</v>
      </c>
      <c r="O132" s="24">
        <f>VLOOKUP(D132,Lookups!$B$6:$E$304,4)</f>
        <v>4.4999999999999998E-2</v>
      </c>
      <c r="P132" s="19">
        <f>VLOOKUP(D132,Lookups!$B$6:$D$304,3)</f>
        <v>21</v>
      </c>
      <c r="Q132" s="147">
        <f t="shared" si="5"/>
        <v>0</v>
      </c>
      <c r="R132" s="28">
        <f t="shared" ca="1" si="6"/>
        <v>3489</v>
      </c>
    </row>
    <row r="133" spans="1:18" x14ac:dyDescent="0.2">
      <c r="A133" s="24"/>
      <c r="B133" s="25"/>
      <c r="C133" s="131">
        <v>0.27300000000000002</v>
      </c>
      <c r="D133" s="93">
        <v>40695</v>
      </c>
      <c r="E133" s="128">
        <f t="shared" si="4"/>
        <v>51.118468418163381</v>
      </c>
      <c r="F133" s="127">
        <f t="shared" si="8"/>
        <v>75</v>
      </c>
      <c r="G133" s="64">
        <f ca="1">IF(AND(E133&gt;F133,$G$1="no"),"",_xll.EURO(E133,F133,O133,O133,C133,R133,1,0))</f>
        <v>6.9280692319034785</v>
      </c>
      <c r="H133" s="9">
        <f ca="1">_xll.EURO(E133,F133,O133,O133,C133,R133,1,1)</f>
        <v>0.316674297537754</v>
      </c>
      <c r="I133" s="64">
        <f ca="1">IF(AND(F133&gt;E133,$G$1="no"),"",_xll.EURO(E133,F133,O133,O133,C133,R133,0,0))</f>
        <v>22.406227070086405</v>
      </c>
      <c r="J133" s="10">
        <f ca="1">_xll.EURO(E133,F133,O133,O133,C133,R133,0,1)</f>
        <v>-0.33144819766917077</v>
      </c>
      <c r="K133" s="14">
        <f ca="1">_xll.EURO($E133,$F133,$O133,$O133,$C133,$R133,1,2)</f>
        <v>5.9658616736219952E-3</v>
      </c>
      <c r="L133" s="10">
        <f ca="1">_xll.EURO($E133,$F133,$O133,$O133,$C133,$R133,1,3)/100</f>
        <v>0.4101511484082454</v>
      </c>
      <c r="M133" s="10">
        <f ca="1">_xll.EURO($E133,$F133,$O133,$O133,$C133,$R133,1,5)/365.25</f>
        <v>-7.369400112138423E-4</v>
      </c>
      <c r="N133" s="118">
        <f>VLOOKUP(D133,Lookups!$B$6:$H$304,6)</f>
        <v>40709</v>
      </c>
      <c r="O133" s="24">
        <f>VLOOKUP(D133,Lookups!$B$6:$E$304,4)</f>
        <v>4.4999999999999998E-2</v>
      </c>
      <c r="P133" s="19">
        <f>VLOOKUP(D133,Lookups!$B$6:$D$304,3)</f>
        <v>22</v>
      </c>
      <c r="Q133" s="147">
        <f t="shared" si="5"/>
        <v>0</v>
      </c>
      <c r="R133" s="28">
        <f t="shared" ca="1" si="6"/>
        <v>3520</v>
      </c>
    </row>
    <row r="134" spans="1:18" x14ac:dyDescent="0.2">
      <c r="A134" s="24"/>
      <c r="B134" s="25"/>
      <c r="C134" s="131">
        <v>0.27300000000000002</v>
      </c>
      <c r="D134" s="93">
        <v>40725</v>
      </c>
      <c r="E134" s="128">
        <f t="shared" ref="E134:E197" si="9">E122*1.015</f>
        <v>60.412731990520797</v>
      </c>
      <c r="F134" s="127">
        <f t="shared" si="8"/>
        <v>75</v>
      </c>
      <c r="G134" s="64">
        <f ca="1">IF(AND(E134&gt;F134,$G$1="no"),"",_xll.EURO(E134,F134,O134,O134,C134,R134,1,0))</f>
        <v>10.132293431771355</v>
      </c>
      <c r="H134" s="9">
        <f ca="1">_xll.EURO(E134,F134,O134,O134,C134,R134,1,1)</f>
        <v>0.36681079130293898</v>
      </c>
      <c r="I134" s="64">
        <f ca="1">IF(AND(F134&gt;E134,$G$1="no"),"",_xll.EURO(E134,F134,O134,O134,C134,R134,0,0))</f>
        <v>19.551750311668826</v>
      </c>
      <c r="J134" s="10">
        <f ca="1">_xll.EURO(E134,F134,O134,O134,C134,R134,0,1)</f>
        <v>-0.27892060087937026</v>
      </c>
      <c r="K134" s="14">
        <f ca="1">_xll.EURO($E134,$F134,$O134,$O134,$C134,$R134,1,2)</f>
        <v>4.9370856137095484E-3</v>
      </c>
      <c r="L134" s="10">
        <f ca="1">_xll.EURO($E134,$F134,$O134,$O134,$C134,$R134,1,3)/100</f>
        <v>0.47811061457503146</v>
      </c>
      <c r="M134" s="10">
        <f ca="1">_xll.EURO($E134,$F134,$O134,$O134,$C134,$R134,1,5)/365.25</f>
        <v>-5.9003714315929742E-4</v>
      </c>
      <c r="N134" s="118">
        <f>VLOOKUP(D134,Lookups!$B$6:$H$304,6)</f>
        <v>40739</v>
      </c>
      <c r="O134" s="24">
        <f>VLOOKUP(D134,Lookups!$B$6:$E$304,4)</f>
        <v>4.4999999999999998E-2</v>
      </c>
      <c r="P134" s="19">
        <f>VLOOKUP(D134,Lookups!$B$6:$D$304,3)</f>
        <v>20</v>
      </c>
      <c r="Q134" s="147">
        <f t="shared" si="5"/>
        <v>0</v>
      </c>
      <c r="R134" s="28">
        <f t="shared" ca="1" si="6"/>
        <v>3550</v>
      </c>
    </row>
    <row r="135" spans="1:18" x14ac:dyDescent="0.2">
      <c r="A135" s="24"/>
      <c r="B135" s="25"/>
      <c r="C135" s="131">
        <v>0.27300000000000002</v>
      </c>
      <c r="D135" s="93">
        <v>40756</v>
      </c>
      <c r="E135" s="128">
        <f t="shared" si="9"/>
        <v>60.41274033283085</v>
      </c>
      <c r="F135" s="127">
        <f t="shared" si="8"/>
        <v>75</v>
      </c>
      <c r="G135" s="64">
        <f ca="1">IF(AND(E135&gt;F135,$G$1="no"),"",_xll.EURO(E135,F135,O135,O135,C135,R135,1,0))</f>
        <v>10.150306262844037</v>
      </c>
      <c r="H135" s="9">
        <f ca="1">_xll.EURO(E135,F135,O135,O135,C135,R135,1,1)</f>
        <v>0.36615996745058305</v>
      </c>
      <c r="I135" s="64">
        <f ca="1">IF(AND(F135&gt;E135,$G$1="no"),"",_xll.EURO(E135,F135,O135,O135,C135,R135,0,0))</f>
        <v>19.533850641058397</v>
      </c>
      <c r="J135" s="10">
        <f ca="1">_xll.EURO(E135,F135,O135,O135,C135,R135,0,1)</f>
        <v>-0.27710988530547992</v>
      </c>
      <c r="K135" s="14">
        <f ca="1">_xll.EURO($E135,$F135,$O135,$O135,$C135,$R135,1,2)</f>
        <v>4.8944275749918265E-3</v>
      </c>
      <c r="L135" s="10">
        <f ca="1">_xll.EURO($E135,$F135,$O135,$O135,$C135,$R135,1,3)/100</f>
        <v>0.4781186907562977</v>
      </c>
      <c r="M135" s="10">
        <f ca="1">_xll.EURO($E135,$F135,$O135,$O135,$C135,$R135,1,5)/365.25</f>
        <v>-5.719342956536852E-4</v>
      </c>
      <c r="N135" s="118">
        <f>VLOOKUP(D135,Lookups!$B$6:$H$304,6)</f>
        <v>40770</v>
      </c>
      <c r="O135" s="24">
        <f>VLOOKUP(D135,Lookups!$B$6:$E$304,4)</f>
        <v>4.4999999999999998E-2</v>
      </c>
      <c r="P135" s="19">
        <f>VLOOKUP(D135,Lookups!$B$6:$D$304,3)</f>
        <v>23</v>
      </c>
      <c r="Q135" s="147">
        <f t="shared" si="5"/>
        <v>0</v>
      </c>
      <c r="R135" s="28">
        <f t="shared" ca="1" si="6"/>
        <v>3581</v>
      </c>
    </row>
    <row r="136" spans="1:18" x14ac:dyDescent="0.2">
      <c r="A136" s="24"/>
      <c r="B136" s="25"/>
      <c r="C136" s="131">
        <v>0.27300000000000002</v>
      </c>
      <c r="D136" s="93">
        <v>40787</v>
      </c>
      <c r="E136" s="128">
        <f t="shared" si="9"/>
        <v>44.284456360831946</v>
      </c>
      <c r="F136" s="127">
        <f t="shared" si="8"/>
        <v>75</v>
      </c>
      <c r="G136" s="64">
        <f ca="1">IF(AND(E136&gt;F136,$G$1="no"),"",_xll.EURO(E136,F136,O136,O136,C136,R136,1,0))</f>
        <v>4.9763030209372543</v>
      </c>
      <c r="H136" s="9">
        <f ca="1">_xll.EURO(E136,F136,O136,O136,C136,R136,1,1)</f>
        <v>0.27352310753331704</v>
      </c>
      <c r="I136" s="64">
        <f ca="1">IF(AND(F136&gt;E136,$G$1="no"),"",_xll.EURO(E136,F136,O136,O136,C136,R136,0,0))</f>
        <v>24.659366950563541</v>
      </c>
      <c r="J136" s="10">
        <f ca="1">_xll.EURO(E136,F136,O136,O136,C136,R136,0,1)</f>
        <v>-0.36729458922809433</v>
      </c>
      <c r="K136" s="14">
        <f ca="1">_xll.EURO($E136,$F136,$O136,$O136,$C136,$R136,1,2)</f>
        <v>6.6109667386545674E-3</v>
      </c>
      <c r="L136" s="10">
        <f ca="1">_xll.EURO($E136,$F136,$O136,$O136,$C136,$R136,1,3)/100</f>
        <v>0.35001589851390214</v>
      </c>
      <c r="M136" s="10">
        <f ca="1">_xll.EURO($E136,$F136,$O136,$O136,$C136,$R136,1,5)/365.25</f>
        <v>-7.0963761876824513E-4</v>
      </c>
      <c r="N136" s="118">
        <f>VLOOKUP(D136,Lookups!$B$6:$H$304,6)</f>
        <v>40801</v>
      </c>
      <c r="O136" s="24">
        <f>VLOOKUP(D136,Lookups!$B$6:$E$304,4)</f>
        <v>4.4999999999999998E-2</v>
      </c>
      <c r="P136" s="19">
        <f>VLOOKUP(D136,Lookups!$B$6:$D$304,3)</f>
        <v>21</v>
      </c>
      <c r="Q136" s="147">
        <f t="shared" si="5"/>
        <v>0</v>
      </c>
      <c r="R136" s="28">
        <f t="shared" ca="1" si="6"/>
        <v>3612</v>
      </c>
    </row>
    <row r="137" spans="1:18" x14ac:dyDescent="0.2">
      <c r="A137" s="24"/>
      <c r="B137" s="25"/>
      <c r="C137" s="131">
        <v>0.27300000000000002</v>
      </c>
      <c r="D137" s="93">
        <v>40817</v>
      </c>
      <c r="E137" s="128">
        <f t="shared" si="9"/>
        <v>40.566747594964959</v>
      </c>
      <c r="F137" s="127">
        <f t="shared" si="8"/>
        <v>75</v>
      </c>
      <c r="G137" s="64">
        <f ca="1">IF(AND(E137&gt;F137,$G$1="no"),"",_xll.EURO(E137,F137,O137,O137,C137,R137,1,0))</f>
        <v>4.0266402053721571</v>
      </c>
      <c r="H137" s="9">
        <f ca="1">_xll.EURO(E137,F137,O137,O137,C137,R137,1,1)</f>
        <v>0.24837884178565978</v>
      </c>
      <c r="I137" s="64">
        <f ca="1">IF(AND(F137&gt;E137,$G$1="no"),"",_xll.EURO(E137,F137,O137,O137,C137,R137,0,0))</f>
        <v>26.010672205796169</v>
      </c>
      <c r="J137" s="10">
        <f ca="1">_xll.EURO(E137,F137,O137,O137,C137,R137,0,1)</f>
        <v>-0.39007470137163358</v>
      </c>
      <c r="K137" s="14">
        <f ca="1">_xll.EURO($E137,$F137,$O137,$O137,$C137,$R137,1,2)</f>
        <v>6.9997489735992863E-3</v>
      </c>
      <c r="L137" s="10">
        <f ca="1">_xll.EURO($E137,$F137,$O137,$O137,$C137,$R137,1,3)/100</f>
        <v>0.3135705077557438</v>
      </c>
      <c r="M137" s="10">
        <f ca="1">_xll.EURO($E137,$F137,$O137,$O137,$C137,$R137,1,5)/365.25</f>
        <v>-6.7914836329620732E-4</v>
      </c>
      <c r="N137" s="118">
        <f>VLOOKUP(D137,Lookups!$B$6:$H$304,6)</f>
        <v>40831</v>
      </c>
      <c r="O137" s="24">
        <f>VLOOKUP(D137,Lookups!$B$6:$E$304,4)</f>
        <v>4.4999999999999998E-2</v>
      </c>
      <c r="P137" s="19">
        <f>VLOOKUP(D137,Lookups!$B$6:$D$304,3)</f>
        <v>21</v>
      </c>
      <c r="Q137" s="147">
        <f t="shared" si="5"/>
        <v>0</v>
      </c>
      <c r="R137" s="28">
        <f t="shared" ca="1" si="6"/>
        <v>3642</v>
      </c>
    </row>
    <row r="138" spans="1:18" x14ac:dyDescent="0.2">
      <c r="A138" s="24"/>
      <c r="B138" s="25"/>
      <c r="C138" s="131">
        <v>0.27300000000000002</v>
      </c>
      <c r="D138" s="93">
        <v>40848</v>
      </c>
      <c r="E138" s="128">
        <f t="shared" si="9"/>
        <v>40.512067923688782</v>
      </c>
      <c r="F138" s="127">
        <f t="shared" si="8"/>
        <v>75</v>
      </c>
      <c r="G138" s="64">
        <f ca="1">IF(AND(E138&gt;F138,$G$1="no"),"",_xll.EURO(E138,F138,O138,O138,C138,R138,1,0))</f>
        <v>4.0339481934472916</v>
      </c>
      <c r="H138" s="9">
        <f ca="1">_xll.EURO(E138,F138,O138,O138,C138,R138,1,1)</f>
        <v>0.24823398932073981</v>
      </c>
      <c r="I138" s="64">
        <f ca="1">IF(AND(F138&gt;E138,$G$1="no"),"",_xll.EURO(E138,F138,O138,O138,C138,R138,0,0))</f>
        <v>25.96895402785043</v>
      </c>
      <c r="J138" s="10">
        <f ca="1">_xll.EURO(E138,F138,O138,O138,C138,R138,0,1)</f>
        <v>-0.3877857576988174</v>
      </c>
      <c r="K138" s="14">
        <f ca="1">_xll.EURO($E138,$F138,$O138,$O138,$C138,$R138,1,2)</f>
        <v>6.9593562058155693E-3</v>
      </c>
      <c r="L138" s="10">
        <f ca="1">_xll.EURO($E138,$F138,$O138,$O138,$C138,$R138,1,3)/100</f>
        <v>0.31356764258193165</v>
      </c>
      <c r="M138" s="10">
        <f ca="1">_xll.EURO($E138,$F138,$O138,$O138,$C138,$R138,1,5)/365.25</f>
        <v>-6.683183291434112E-4</v>
      </c>
      <c r="N138" s="118">
        <f>VLOOKUP(D138,Lookups!$B$6:$H$304,6)</f>
        <v>40862</v>
      </c>
      <c r="O138" s="24">
        <f>VLOOKUP(D138,Lookups!$B$6:$E$304,4)</f>
        <v>4.4999999999999998E-2</v>
      </c>
      <c r="P138" s="19">
        <f>VLOOKUP(D138,Lookups!$B$6:$D$304,3)</f>
        <v>21</v>
      </c>
      <c r="Q138" s="147">
        <f t="shared" si="5"/>
        <v>0</v>
      </c>
      <c r="R138" s="28">
        <f t="shared" ca="1" si="6"/>
        <v>3673</v>
      </c>
    </row>
    <row r="139" spans="1:18" x14ac:dyDescent="0.2">
      <c r="A139" s="24"/>
      <c r="B139" s="25"/>
      <c r="C139" s="131">
        <v>0.27300000000000002</v>
      </c>
      <c r="D139" s="93">
        <v>40878</v>
      </c>
      <c r="E139" s="128">
        <f t="shared" si="9"/>
        <v>40.512067923688782</v>
      </c>
      <c r="F139" s="127">
        <f t="shared" si="8"/>
        <v>75</v>
      </c>
      <c r="G139" s="64">
        <f ca="1">IF(AND(E139&gt;F139,$G$1="no"),"",_xll.EURO(E139,F139,O139,O139,C139,R139,1,0))</f>
        <v>4.0538478621164566</v>
      </c>
      <c r="H139" s="9">
        <f ca="1">_xll.EURO(E139,F139,O139,O139,C139,R139,1,1)</f>
        <v>0.24845013198692648</v>
      </c>
      <c r="I139" s="64">
        <f ca="1">IF(AND(F139&gt;E139,$G$1="no"),"",_xll.EURO(E139,F139,O139,O139,C139,R139,0,0))</f>
        <v>25.907929397203525</v>
      </c>
      <c r="J139" s="10">
        <f ca="1">_xll.EURO(E139,F139,O139,O139,C139,R139,0,1)</f>
        <v>-0.38522316239125448</v>
      </c>
      <c r="K139" s="14">
        <f ca="1">_xll.EURO($E139,$F139,$O139,$O139,$C139,$R139,1,2)</f>
        <v>6.9144164222989437E-3</v>
      </c>
      <c r="L139" s="10">
        <f ca="1">_xll.EURO($E139,$F139,$O139,$O139,$C139,$R139,1,3)/100</f>
        <v>0.31408738247835494</v>
      </c>
      <c r="M139" s="10">
        <f ca="1">_xll.EURO($E139,$F139,$O139,$O139,$C139,$R139,1,5)/365.25</f>
        <v>-6.583416528298851E-4</v>
      </c>
      <c r="N139" s="118">
        <f>VLOOKUP(D139,Lookups!$B$6:$H$304,6)</f>
        <v>40892</v>
      </c>
      <c r="O139" s="24">
        <f>VLOOKUP(D139,Lookups!$B$6:$E$304,4)</f>
        <v>4.4999999999999998E-2</v>
      </c>
      <c r="P139" s="19">
        <f>VLOOKUP(D139,Lookups!$B$6:$D$304,3)</f>
        <v>21</v>
      </c>
      <c r="Q139" s="147">
        <f t="shared" si="5"/>
        <v>0</v>
      </c>
      <c r="R139" s="28">
        <f t="shared" ca="1" si="6"/>
        <v>3703</v>
      </c>
    </row>
    <row r="140" spans="1:18" x14ac:dyDescent="0.2">
      <c r="A140" s="24"/>
      <c r="B140" s="25"/>
      <c r="C140" s="131">
        <v>0.27300000000000002</v>
      </c>
      <c r="D140" s="93">
        <v>40909</v>
      </c>
      <c r="E140" s="128">
        <f t="shared" si="9"/>
        <v>44.707286161201544</v>
      </c>
      <c r="F140" s="127">
        <f t="shared" si="8"/>
        <v>75</v>
      </c>
      <c r="G140" s="64">
        <f ca="1">IF(AND(E140&gt;F140,$G$1="no"),"",_xll.EURO(E140,F140,O140,O140,C140,R140,1,0))</f>
        <v>5.1762696368355083</v>
      </c>
      <c r="H140" s="9">
        <f ca="1">_xll.EURO(E140,F140,O140,O140,C140,R140,1,1)</f>
        <v>0.27643793913939901</v>
      </c>
      <c r="I140" s="64">
        <f ca="1">IF(AND(F140&gt;E140,$G$1="no"),"",_xll.EURO(E140,F140,O140,O140,C140,R140,0,0))</f>
        <v>24.298779126499568</v>
      </c>
      <c r="J140" s="10">
        <f ca="1">_xll.EURO(E140,F140,O140,O140,C140,R140,0,1)</f>
        <v>-0.35481978149348264</v>
      </c>
      <c r="K140" s="14">
        <f ca="1">_xll.EURO($E140,$F140,$O140,$O140,$C140,$R140,1,2)</f>
        <v>6.3750266776067977E-3</v>
      </c>
      <c r="L140" s="10">
        <f ca="1">_xll.EURO($E140,$F140,$O140,$O140,$C140,$R140,1,3)/100</f>
        <v>0.35561932923977913</v>
      </c>
      <c r="M140" s="10">
        <f ca="1">_xll.EURO($E140,$F140,$O140,$O140,$C140,$R140,1,5)/365.25</f>
        <v>-6.622676040091473E-4</v>
      </c>
      <c r="N140" s="118">
        <f>VLOOKUP(D140,Lookups!$B$6:$H$304,6)</f>
        <v>40923</v>
      </c>
      <c r="O140" s="24">
        <f>VLOOKUP(D140,Lookups!$B$6:$E$304,4)</f>
        <v>4.4999999999999998E-2</v>
      </c>
      <c r="P140" s="19">
        <f>VLOOKUP(D140,Lookups!$B$6:$D$304,3)</f>
        <v>21</v>
      </c>
      <c r="Q140" s="147">
        <f t="shared" si="5"/>
        <v>0</v>
      </c>
      <c r="R140" s="28">
        <f t="shared" ca="1" si="6"/>
        <v>3734</v>
      </c>
    </row>
    <row r="141" spans="1:18" x14ac:dyDescent="0.2">
      <c r="A141" s="24"/>
      <c r="B141" s="25"/>
      <c r="C141" s="131">
        <v>0.27300000000000002</v>
      </c>
      <c r="D141" s="93">
        <v>40940</v>
      </c>
      <c r="E141" s="128">
        <f t="shared" si="9"/>
        <v>78.727915003870081</v>
      </c>
      <c r="F141" s="127">
        <f t="shared" si="8"/>
        <v>75</v>
      </c>
      <c r="G141" s="64">
        <f ca="1">IF(AND(E141&gt;F141,$G$1="no"),"",_xll.EURO(E141,F141,O141,O141,C141,R141,1,0))</f>
        <v>17.571579735427608</v>
      </c>
      <c r="H141" s="9">
        <f ca="1">_xll.EURO(E141,F141,O141,O141,C141,R141,1,1)</f>
        <v>0.43340637323080461</v>
      </c>
      <c r="I141" s="64">
        <f ca="1">IF(AND(F141&gt;E141,$G$1="no"),"",_xll.EURO(E141,F141,O141,O141,C141,R141,0,0))</f>
        <v>15.227275333556754</v>
      </c>
      <c r="J141" s="10">
        <f ca="1">_xll.EURO(E141,F141,O141,O141,C141,R141,0,1)</f>
        <v>-0.1954449818663877</v>
      </c>
      <c r="K141" s="14">
        <f ca="1">_xll.EURO($E141,$F141,$O141,$O141,$C141,$R141,1,2)</f>
        <v>3.2186578421474561E-3</v>
      </c>
      <c r="L141" s="10">
        <f ca="1">_xll.EURO($E141,$F141,$O141,$O141,$C141,$R141,1,3)/100</f>
        <v>0.56139651781582278</v>
      </c>
      <c r="M141" s="10">
        <f ca="1">_xll.EURO($E141,$F141,$O141,$O141,$C141,$R141,1,5)/365.25</f>
        <v>1.2953439641926335E-4</v>
      </c>
      <c r="N141" s="118">
        <f>VLOOKUP(D141,Lookups!$B$6:$H$304,6)</f>
        <v>40954</v>
      </c>
      <c r="O141" s="24">
        <f>VLOOKUP(D141,Lookups!$B$6:$E$304,4)</f>
        <v>4.4999999999999998E-2</v>
      </c>
      <c r="P141" s="19">
        <f>VLOOKUP(D141,Lookups!$B$6:$D$304,3)</f>
        <v>21</v>
      </c>
      <c r="Q141" s="147">
        <f t="shared" ref="Q141:Q204" si="10">IF(D141&lt;$F$6,0,IF(D141&gt;$F$7,0,1))</f>
        <v>0</v>
      </c>
      <c r="R141" s="28">
        <f t="shared" ref="R141:R204" ca="1" si="11">N141-$D$4</f>
        <v>3765</v>
      </c>
    </row>
    <row r="142" spans="1:18" x14ac:dyDescent="0.2">
      <c r="A142" s="24"/>
      <c r="B142" s="25"/>
      <c r="C142" s="131">
        <v>0.27300000000000002</v>
      </c>
      <c r="D142" s="93">
        <v>40969</v>
      </c>
      <c r="E142" s="128">
        <f t="shared" si="9"/>
        <v>42.950990508598629</v>
      </c>
      <c r="F142" s="127">
        <f t="shared" si="8"/>
        <v>75</v>
      </c>
      <c r="G142" s="64">
        <f ca="1">IF(AND(E142&gt;F142,$G$1="no"),"",_xll.EURO(E142,F142,O142,O142,C142,R142,1,0))</f>
        <v>4.7396239097405957</v>
      </c>
      <c r="H142" s="9">
        <f ca="1">_xll.EURO(E142,F142,O142,O142,C142,R142,1,1)</f>
        <v>0.26520726933293454</v>
      </c>
      <c r="I142" s="64">
        <f ca="1">IF(AND(F142&gt;E142,$G$1="no"),"",_xll.EURO(E142,F142,O142,O142,C142,R142,0,0))</f>
        <v>24.821807087340467</v>
      </c>
      <c r="J142" s="10">
        <f ca="1">_xll.EURO(E142,F142,O142,O142,C142,R142,0,1)</f>
        <v>-0.36140127477785428</v>
      </c>
      <c r="K142" s="14">
        <f ca="1">_xll.EURO($E142,$F142,$O142,$O142,$C142,$R142,1,2)</f>
        <v>6.4919868645521624E-3</v>
      </c>
      <c r="L142" s="10">
        <f ca="1">_xll.EURO($E142,$F142,$O142,$O142,$C142,$R142,1,3)/100</f>
        <v>0.33962038411418477</v>
      </c>
      <c r="M142" s="10">
        <f ca="1">_xll.EURO($E142,$F142,$O142,$O142,$C142,$R142,1,5)/365.25</f>
        <v>-6.3794421842166226E-4</v>
      </c>
      <c r="N142" s="118">
        <f>VLOOKUP(D142,Lookups!$B$6:$H$304,6)</f>
        <v>40983</v>
      </c>
      <c r="O142" s="24">
        <f>VLOOKUP(D142,Lookups!$B$6:$E$304,4)</f>
        <v>4.4999999999999998E-2</v>
      </c>
      <c r="P142" s="19">
        <f>VLOOKUP(D142,Lookups!$B$6:$D$304,3)</f>
        <v>22</v>
      </c>
      <c r="Q142" s="147">
        <f t="shared" si="10"/>
        <v>0</v>
      </c>
      <c r="R142" s="28">
        <f t="shared" ca="1" si="11"/>
        <v>3794</v>
      </c>
    </row>
    <row r="143" spans="1:18" x14ac:dyDescent="0.2">
      <c r="A143" s="24"/>
      <c r="B143" s="25"/>
      <c r="C143" s="131">
        <v>0.27300000000000002</v>
      </c>
      <c r="D143" s="93">
        <v>41000</v>
      </c>
      <c r="E143" s="128">
        <f t="shared" si="9"/>
        <v>42.174093142356092</v>
      </c>
      <c r="F143" s="127">
        <f t="shared" si="8"/>
        <v>75</v>
      </c>
      <c r="G143" s="64">
        <f ca="1">IF(AND(E143&gt;F143,$G$1="no"),"",_xll.EURO(E143,F143,O143,O143,C143,R143,1,0))</f>
        <v>4.5551012370811979</v>
      </c>
      <c r="H143" s="9">
        <f ca="1">_xll.EURO(E143,F143,O143,O143,C143,R143,1,1)</f>
        <v>0.26022006851946444</v>
      </c>
      <c r="I143" s="64">
        <f ca="1">IF(AND(F143&gt;E143,$G$1="no"),"",_xll.EURO(E143,F143,O143,O143,C143,R143,0,0))</f>
        <v>25.045685576426536</v>
      </c>
      <c r="J143" s="10">
        <f ca="1">_xll.EURO(E143,F143,O143,O143,C143,R143,0,1)</f>
        <v>-0.36399983279832226</v>
      </c>
      <c r="K143" s="14">
        <f ca="1">_xll.EURO($E143,$F143,$O143,$O143,$C143,$R143,1,2)</f>
        <v>6.5380989186099702E-3</v>
      </c>
      <c r="L143" s="10">
        <f ca="1">_xll.EURO($E143,$F143,$O143,$O143,$C143,$R143,1,3)/100</f>
        <v>0.33246570626315841</v>
      </c>
      <c r="M143" s="10">
        <f ca="1">_xll.EURO($E143,$F143,$O143,$O143,$C143,$R143,1,5)/365.25</f>
        <v>-6.2524280804687857E-4</v>
      </c>
      <c r="N143" s="118">
        <f>VLOOKUP(D143,Lookups!$B$6:$H$304,6)</f>
        <v>41014</v>
      </c>
      <c r="O143" s="24">
        <f>VLOOKUP(D143,Lookups!$B$6:$E$304,4)</f>
        <v>4.4999999999999998E-2</v>
      </c>
      <c r="P143" s="19">
        <f>VLOOKUP(D143,Lookups!$B$6:$D$304,3)</f>
        <v>21</v>
      </c>
      <c r="Q143" s="147">
        <f t="shared" si="10"/>
        <v>0</v>
      </c>
      <c r="R143" s="28">
        <f t="shared" ca="1" si="11"/>
        <v>3825</v>
      </c>
    </row>
    <row r="144" spans="1:18" x14ac:dyDescent="0.2">
      <c r="A144" s="24"/>
      <c r="B144" s="25"/>
      <c r="C144" s="131">
        <v>0.155</v>
      </c>
      <c r="D144" s="93">
        <v>41030</v>
      </c>
      <c r="E144" s="128">
        <f t="shared" si="9"/>
        <v>44.948731673689132</v>
      </c>
      <c r="F144" s="127">
        <f t="shared" si="8"/>
        <v>75</v>
      </c>
      <c r="G144" s="64">
        <f ca="1">IF(AND(E144&gt;F144,$G$1="no"),"",_xll.EURO(E144,F144,O144,O144,C144,R144,1,0))</f>
        <v>1.4380267347628255</v>
      </c>
      <c r="H144" s="9">
        <f ca="1">_xll.EURO(E144,F144,O144,O144,C144,R144,1,1)</f>
        <v>0.13816488232749471</v>
      </c>
      <c r="I144" s="64">
        <f ca="1">IF(AND(F144&gt;E144,$G$1="no"),"",_xll.EURO(E144,F144,O144,O144,C144,R144,0,0))</f>
        <v>20.127420824571914</v>
      </c>
      <c r="J144" s="10">
        <f ca="1">_xll.EURO(E144,F144,O144,O144,C144,R144,0,1)</f>
        <v>-0.48375209924116397</v>
      </c>
      <c r="K144" s="14">
        <f ca="1">_xll.EURO($E144,$F144,$O144,$O144,$C144,$R144,1,2)</f>
        <v>8.1813134525459286E-3</v>
      </c>
      <c r="L144" s="10">
        <f ca="1">_xll.EURO($E144,$F144,$O144,$O144,$C144,$R144,1,3)/100</f>
        <v>0.27041063718288277</v>
      </c>
      <c r="M144" s="10">
        <f ca="1">_xll.EURO($E144,$F144,$O144,$O144,$C144,$R144,1,5)/365.25</f>
        <v>-3.6645747336686593E-4</v>
      </c>
      <c r="N144" s="118">
        <f>VLOOKUP(D144,Lookups!$B$6:$H$304,6)</f>
        <v>41044</v>
      </c>
      <c r="O144" s="24">
        <f>VLOOKUP(D144,Lookups!$B$6:$E$304,4)</f>
        <v>4.4999999999999998E-2</v>
      </c>
      <c r="P144" s="19">
        <f>VLOOKUP(D144,Lookups!$B$6:$D$304,3)</f>
        <v>22</v>
      </c>
      <c r="Q144" s="147">
        <f t="shared" si="10"/>
        <v>0</v>
      </c>
      <c r="R144" s="28">
        <f t="shared" ca="1" si="11"/>
        <v>3855</v>
      </c>
    </row>
    <row r="145" spans="1:18" x14ac:dyDescent="0.2">
      <c r="A145" s="24"/>
      <c r="B145" s="25"/>
      <c r="C145" s="131">
        <v>0.155</v>
      </c>
      <c r="D145" s="93">
        <v>41061</v>
      </c>
      <c r="E145" s="128">
        <f t="shared" si="9"/>
        <v>51.885245444435824</v>
      </c>
      <c r="F145" s="127">
        <f t="shared" ref="F145:F176" si="12">IF($G$8="atm",E145,$G$8)</f>
        <v>75</v>
      </c>
      <c r="G145" s="64">
        <f ca="1">IF(AND(E145&gt;F145,$G$1="no"),"",_xll.EURO(E145,F145,O145,O145,C145,R145,1,0))</f>
        <v>2.6101524158941274</v>
      </c>
      <c r="H145" s="9">
        <f ca="1">_xll.EURO(E145,F145,O145,O145,C145,R145,1,1)</f>
        <v>0.19642173897518489</v>
      </c>
      <c r="I145" s="64">
        <f ca="1">IF(AND(F145&gt;E145,$G$1="no"),"",_xll.EURO(E145,F145,O145,O145,C145,R145,0,0))</f>
        <v>16.930811298552563</v>
      </c>
      <c r="J145" s="10">
        <f ca="1">_xll.EURO(E145,F145,O145,O145,C145,R145,0,1)</f>
        <v>-0.42312448411941295</v>
      </c>
      <c r="K145" s="14">
        <f ca="1">_xll.EURO($E145,$F145,$O145,$O145,$C145,$R145,1,2)</f>
        <v>8.4130592570081549E-3</v>
      </c>
      <c r="L145" s="10">
        <f ca="1">_xll.EURO($E145,$F145,$O145,$O145,$C145,$R145,1,3)/100</f>
        <v>0.37349601175764841</v>
      </c>
      <c r="M145" s="10">
        <f ca="1">_xll.EURO($E145,$F145,$O145,$O145,$C145,$R145,1,5)/365.25</f>
        <v>-4.2329817936785088E-4</v>
      </c>
      <c r="N145" s="118">
        <f>VLOOKUP(D145,Lookups!$B$6:$H$304,6)</f>
        <v>41075</v>
      </c>
      <c r="O145" s="24">
        <f>VLOOKUP(D145,Lookups!$B$6:$E$304,4)</f>
        <v>4.4999999999999998E-2</v>
      </c>
      <c r="P145" s="19">
        <f>VLOOKUP(D145,Lookups!$B$6:$D$304,3)</f>
        <v>21</v>
      </c>
      <c r="Q145" s="147">
        <f t="shared" si="10"/>
        <v>0</v>
      </c>
      <c r="R145" s="28">
        <f t="shared" ca="1" si="11"/>
        <v>3886</v>
      </c>
    </row>
    <row r="146" spans="1:18" x14ac:dyDescent="0.2">
      <c r="A146" s="24"/>
      <c r="B146" s="25"/>
      <c r="C146" s="131">
        <v>0.155</v>
      </c>
      <c r="D146" s="93">
        <v>41091</v>
      </c>
      <c r="E146" s="128">
        <f t="shared" si="9"/>
        <v>61.318922970378601</v>
      </c>
      <c r="F146" s="127">
        <f t="shared" si="12"/>
        <v>75</v>
      </c>
      <c r="G146" s="64">
        <f ca="1">IF(AND(E146&gt;F146,$G$1="no"),"",_xll.EURO(E146,F146,O146,O146,C146,R146,1,0))</f>
        <v>4.8439234550706036</v>
      </c>
      <c r="H146" s="9">
        <f ca="1">_xll.EURO(E146,F146,O146,O146,C146,R146,1,1)</f>
        <v>0.27352042071221649</v>
      </c>
      <c r="I146" s="64">
        <f ca="1">IF(AND(F146&gt;E146,$G$1="no"),"",_xll.EURO(E146,F146,O146,O146,C146,R146,0,0))</f>
        <v>13.288712530002226</v>
      </c>
      <c r="J146" s="10">
        <f ca="1">_xll.EURO(E146,F146,O146,O146,C146,R146,0,1)</f>
        <v>-0.34374012512401431</v>
      </c>
      <c r="K146" s="14">
        <f ca="1">_xll.EURO($E146,$F146,$O146,$O146,$C146,$R146,1,2)</f>
        <v>7.832163293979429E-3</v>
      </c>
      <c r="L146" s="10">
        <f ca="1">_xll.EURO($E146,$F146,$O146,$O146,$C146,$R146,1,3)/100</f>
        <v>0.48938981475758958</v>
      </c>
      <c r="M146" s="10">
        <f ca="1">_xll.EURO($E146,$F146,$O146,$O146,$C146,$R146,1,5)/365.25</f>
        <v>-3.7174465277262114E-4</v>
      </c>
      <c r="N146" s="118">
        <f>VLOOKUP(D146,Lookups!$B$6:$H$304,6)</f>
        <v>41105</v>
      </c>
      <c r="O146" s="24">
        <f>VLOOKUP(D146,Lookups!$B$6:$E$304,4)</f>
        <v>4.4999999999999998E-2</v>
      </c>
      <c r="P146" s="19">
        <f>VLOOKUP(D146,Lookups!$B$6:$D$304,3)</f>
        <v>21</v>
      </c>
      <c r="Q146" s="147">
        <f t="shared" si="10"/>
        <v>0</v>
      </c>
      <c r="R146" s="28">
        <f t="shared" ca="1" si="11"/>
        <v>3916</v>
      </c>
    </row>
    <row r="147" spans="1:18" x14ac:dyDescent="0.2">
      <c r="A147" s="24"/>
      <c r="B147" s="25"/>
      <c r="C147" s="131">
        <v>0.155</v>
      </c>
      <c r="D147" s="93">
        <v>41122</v>
      </c>
      <c r="E147" s="128">
        <f t="shared" si="9"/>
        <v>61.318931437823309</v>
      </c>
      <c r="F147" s="127">
        <f t="shared" si="12"/>
        <v>75</v>
      </c>
      <c r="G147" s="64">
        <f ca="1">IF(AND(E147&gt;F147,$G$1="no"),"",_xll.EURO(E147,F147,O147,O147,C147,R147,1,0))</f>
        <v>4.8553170797802867</v>
      </c>
      <c r="H147" s="9">
        <f ca="1">_xll.EURO(E147,F147,O147,O147,C147,R147,1,1)</f>
        <v>0.27310047927046527</v>
      </c>
      <c r="I147" s="64">
        <f ca="1">IF(AND(F147&gt;E147,$G$1="no"),"",_xll.EURO(E147,F147,O147,O147,C147,R147,0,0))</f>
        <v>13.267909263507971</v>
      </c>
      <c r="J147" s="10">
        <f ca="1">_xll.EURO(E147,F147,O147,O147,C147,R147,0,1)</f>
        <v>-0.34180705850662935</v>
      </c>
      <c r="K147" s="14">
        <f ca="1">_xll.EURO($E147,$F147,$O147,$O147,$C147,$R147,1,2)</f>
        <v>7.7744314225822644E-3</v>
      </c>
      <c r="L147" s="10">
        <f ca="1">_xll.EURO($E147,$F147,$O147,$O147,$C147,$R147,1,3)/100</f>
        <v>0.48962816649649699</v>
      </c>
      <c r="M147" s="10">
        <f ca="1">_xll.EURO($E147,$F147,$O147,$O147,$C147,$R147,1,5)/365.25</f>
        <v>-3.6320201424825353E-4</v>
      </c>
      <c r="N147" s="118">
        <f>VLOOKUP(D147,Lookups!$B$6:$H$304,6)</f>
        <v>41136</v>
      </c>
      <c r="O147" s="24">
        <f>VLOOKUP(D147,Lookups!$B$6:$E$304,4)</f>
        <v>4.4999999999999998E-2</v>
      </c>
      <c r="P147" s="19">
        <f>VLOOKUP(D147,Lookups!$B$6:$D$304,3)</f>
        <v>23</v>
      </c>
      <c r="Q147" s="147">
        <f t="shared" si="10"/>
        <v>0</v>
      </c>
      <c r="R147" s="28">
        <f t="shared" ca="1" si="11"/>
        <v>3947</v>
      </c>
    </row>
    <row r="148" spans="1:18" x14ac:dyDescent="0.2">
      <c r="A148" s="24"/>
      <c r="B148" s="25"/>
      <c r="C148" s="131">
        <v>0.155</v>
      </c>
      <c r="D148" s="93">
        <v>41153</v>
      </c>
      <c r="E148" s="128">
        <f t="shared" si="9"/>
        <v>44.948723206244424</v>
      </c>
      <c r="F148" s="127">
        <f t="shared" si="12"/>
        <v>75</v>
      </c>
      <c r="G148" s="64">
        <f ca="1">IF(AND(E148&gt;F148,$G$1="no"),"",_xll.EURO(E148,F148,O148,O148,C148,R148,1,0))</f>
        <v>1.4822370146283781</v>
      </c>
      <c r="H148" s="9">
        <f ca="1">_xll.EURO(E148,F148,O148,O148,C148,R148,1,1)</f>
        <v>0.1397304283293696</v>
      </c>
      <c r="I148" s="64">
        <f ca="1">IF(AND(F148&gt;E148,$G$1="no"),"",_xll.EURO(E148,F148,O148,O148,C148,R148,0,0))</f>
        <v>19.890552289632819</v>
      </c>
      <c r="J148" s="10">
        <f ca="1">_xll.EURO(E148,F148,O148,O148,C148,R148,0,1)</f>
        <v>-0.47283307109670286</v>
      </c>
      <c r="K148" s="14">
        <f ca="1">_xll.EURO($E148,$F148,$O148,$O148,$C148,$R148,1,2)</f>
        <v>8.0523490389473439E-3</v>
      </c>
      <c r="L148" s="10">
        <f ca="1">_xll.EURO($E148,$F148,$O148,$O148,$C148,$R148,1,3)/100</f>
        <v>0.27463985665005852</v>
      </c>
      <c r="M148" s="10">
        <f ca="1">_xll.EURO($E148,$F148,$O148,$O148,$C148,$R148,1,5)/365.25</f>
        <v>-3.5244106874771298E-4</v>
      </c>
      <c r="N148" s="118">
        <f>VLOOKUP(D148,Lookups!$B$6:$H$304,6)</f>
        <v>41167</v>
      </c>
      <c r="O148" s="24">
        <f>VLOOKUP(D148,Lookups!$B$6:$E$304,4)</f>
        <v>4.4999999999999998E-2</v>
      </c>
      <c r="P148" s="19">
        <f>VLOOKUP(D148,Lookups!$B$6:$D$304,3)</f>
        <v>19</v>
      </c>
      <c r="Q148" s="147">
        <f t="shared" si="10"/>
        <v>0</v>
      </c>
      <c r="R148" s="28">
        <f t="shared" ca="1" si="11"/>
        <v>3978</v>
      </c>
    </row>
    <row r="149" spans="1:18" x14ac:dyDescent="0.2">
      <c r="A149" s="24"/>
      <c r="B149" s="25"/>
      <c r="C149" s="131">
        <v>0.155</v>
      </c>
      <c r="D149" s="93">
        <v>41183</v>
      </c>
      <c r="E149" s="128">
        <f t="shared" si="9"/>
        <v>41.175248808889428</v>
      </c>
      <c r="F149" s="127">
        <f t="shared" si="12"/>
        <v>75</v>
      </c>
      <c r="G149" s="64">
        <f ca="1">IF(AND(E149&gt;F149,$G$1="no"),"",_xll.EURO(E149,F149,O149,O149,C149,R149,1,0))</f>
        <v>1.0204070660092315</v>
      </c>
      <c r="H149" s="9">
        <f ca="1">_xll.EURO(E149,F149,O149,O149,C149,R149,1,1)</f>
        <v>0.11053046973738158</v>
      </c>
      <c r="I149" s="64">
        <f ca="1">IF(AND(F149&gt;E149,$G$1="no"),"",_xll.EURO(E149,F149,O149,O149,C149,R149,0,0))</f>
        <v>21.663773924384721</v>
      </c>
      <c r="J149" s="10">
        <f ca="1">_xll.EURO(E149,F149,O149,O149,C149,R149,0,1)</f>
        <v>-0.49977311362794824</v>
      </c>
      <c r="K149" s="14">
        <f ca="1">_xll.EURO($E149,$F149,$O149,$O149,$C149,$R149,1,2)</f>
        <v>7.6040283314627536E-3</v>
      </c>
      <c r="L149" s="10">
        <f ca="1">_xll.EURO($E149,$F149,$O149,$O149,$C149,$R149,1,3)/100</f>
        <v>0.21927311035177616</v>
      </c>
      <c r="M149" s="10">
        <f ca="1">_xll.EURO($E149,$F149,$O149,$O149,$C149,$R149,1,5)/365.25</f>
        <v>-2.9827616097952505E-4</v>
      </c>
      <c r="N149" s="118">
        <f>VLOOKUP(D149,Lookups!$B$6:$H$304,6)</f>
        <v>41197</v>
      </c>
      <c r="O149" s="24">
        <f>VLOOKUP(D149,Lookups!$B$6:$E$304,4)</f>
        <v>4.4999999999999998E-2</v>
      </c>
      <c r="P149" s="19">
        <f>VLOOKUP(D149,Lookups!$B$6:$D$304,3)</f>
        <v>23</v>
      </c>
      <c r="Q149" s="147">
        <f t="shared" si="10"/>
        <v>0</v>
      </c>
      <c r="R149" s="28">
        <f t="shared" ca="1" si="11"/>
        <v>4008</v>
      </c>
    </row>
    <row r="150" spans="1:18" x14ac:dyDescent="0.2">
      <c r="A150" s="24"/>
      <c r="B150" s="25"/>
      <c r="C150" s="131">
        <v>0.155</v>
      </c>
      <c r="D150" s="93">
        <v>41214</v>
      </c>
      <c r="E150" s="128">
        <f t="shared" si="9"/>
        <v>41.119748942544113</v>
      </c>
      <c r="F150" s="127">
        <f t="shared" si="12"/>
        <v>75</v>
      </c>
      <c r="G150" s="64">
        <f ca="1">IF(AND(E150&gt;F150,$G$1="no"),"",_xll.EURO(E150,F150,O150,O150,C150,R150,1,0))</f>
        <v>1.023470148179356</v>
      </c>
      <c r="H150" s="9">
        <f ca="1">_xll.EURO(E150,F150,O150,O150,C150,R150,1,1)</f>
        <v>0.11056847677134873</v>
      </c>
      <c r="I150" s="64">
        <f ca="1">IF(AND(F150&gt;E150,$G$1="no"),"",_xll.EURO(E150,F150,O150,O150,C150,R150,0,0))</f>
        <v>21.621886776481311</v>
      </c>
      <c r="J150" s="10">
        <f ca="1">_xll.EURO(E150,F150,O150,O150,C150,R150,0,1)</f>
        <v>-0.49740861859816587</v>
      </c>
      <c r="K150" s="14">
        <f ca="1">_xll.EURO($E150,$F150,$O150,$O150,$C150,$R150,1,2)</f>
        <v>7.5758170874199761E-3</v>
      </c>
      <c r="L150" s="10">
        <f ca="1">_xll.EURO($E150,$F150,$O150,$O150,$C150,$R150,1,3)/100</f>
        <v>0.21955620524449551</v>
      </c>
      <c r="M150" s="10">
        <f ca="1">_xll.EURO($E150,$F150,$O150,$O150,$C150,$R150,1,5)/365.25</f>
        <v>-2.951877571167014E-4</v>
      </c>
      <c r="N150" s="118">
        <f>VLOOKUP(D150,Lookups!$B$6:$H$304,6)</f>
        <v>41228</v>
      </c>
      <c r="O150" s="24">
        <f>VLOOKUP(D150,Lookups!$B$6:$E$304,4)</f>
        <v>4.4999999999999998E-2</v>
      </c>
      <c r="P150" s="19">
        <f>VLOOKUP(D150,Lookups!$B$6:$D$304,3)</f>
        <v>21</v>
      </c>
      <c r="Q150" s="147">
        <f t="shared" si="10"/>
        <v>0</v>
      </c>
      <c r="R150" s="28">
        <f t="shared" ca="1" si="11"/>
        <v>4039</v>
      </c>
    </row>
    <row r="151" spans="1:18" x14ac:dyDescent="0.2">
      <c r="A151" s="24"/>
      <c r="B151" s="25"/>
      <c r="C151" s="131">
        <v>0.155</v>
      </c>
      <c r="D151" s="93">
        <v>41244</v>
      </c>
      <c r="E151" s="128">
        <f t="shared" si="9"/>
        <v>41.119748942544113</v>
      </c>
      <c r="F151" s="127">
        <f t="shared" si="12"/>
        <v>75</v>
      </c>
      <c r="G151" s="64">
        <f ca="1">IF(AND(E151&gt;F151,$G$1="no"),"",_xll.EURO(E151,F151,O151,O151,C151,R151,1,0))</f>
        <v>1.0322928106840124</v>
      </c>
      <c r="H151" s="9">
        <f ca="1">_xll.EURO(E151,F151,O151,O151,C151,R151,1,1)</f>
        <v>0.11100429571440291</v>
      </c>
      <c r="I151" s="64">
        <f ca="1">IF(AND(F151&gt;E151,$G$1="no"),"",_xll.EURO(E151,F151,O151,O151,C151,R151,0,0))</f>
        <v>21.554716186681866</v>
      </c>
      <c r="J151" s="10">
        <f ca="1">_xll.EURO(E151,F151,O151,O151,C151,R151,0,1)</f>
        <v>-0.49472980410660689</v>
      </c>
      <c r="K151" s="14">
        <f ca="1">_xll.EURO($E151,$F151,$O151,$O151,$C151,$R151,1,2)</f>
        <v>7.5559120728921026E-3</v>
      </c>
      <c r="L151" s="10">
        <f ca="1">_xll.EURO($E151,$F151,$O151,$O151,$C151,$R151,1,3)/100</f>
        <v>0.22060582096870271</v>
      </c>
      <c r="M151" s="10">
        <f ca="1">_xll.EURO($E151,$F151,$O151,$O151,$C151,$R151,1,5)/365.25</f>
        <v>-2.9299388070704968E-4</v>
      </c>
      <c r="N151" s="118">
        <f>VLOOKUP(D151,Lookups!$B$6:$H$304,6)</f>
        <v>41258</v>
      </c>
      <c r="O151" s="24">
        <f>VLOOKUP(D151,Lookups!$B$6:$E$304,4)</f>
        <v>4.4999999999999998E-2</v>
      </c>
      <c r="P151" s="19">
        <f>VLOOKUP(D151,Lookups!$B$6:$D$304,3)</f>
        <v>20</v>
      </c>
      <c r="Q151" s="147">
        <f t="shared" si="10"/>
        <v>0</v>
      </c>
      <c r="R151" s="28">
        <f t="shared" ca="1" si="11"/>
        <v>4069</v>
      </c>
    </row>
    <row r="152" spans="1:18" x14ac:dyDescent="0.2">
      <c r="A152" s="24"/>
      <c r="B152" s="25"/>
      <c r="C152" s="131">
        <v>0.155</v>
      </c>
      <c r="D152" s="93">
        <v>41275</v>
      </c>
      <c r="E152" s="128">
        <f t="shared" si="9"/>
        <v>45.377895453619566</v>
      </c>
      <c r="F152" s="127">
        <f t="shared" si="12"/>
        <v>75</v>
      </c>
      <c r="G152" s="64">
        <f ca="1">IF(AND(E152&gt;F152,$G$1="no"),"",_xll.EURO(E152,F152,O152,O152,C152,R152,1,0))</f>
        <v>1.5856850521933996</v>
      </c>
      <c r="H152" s="9">
        <f ca="1">_xll.EURO(E152,F152,O152,O152,C152,R152,1,1)</f>
        <v>0.14452270831938296</v>
      </c>
      <c r="I152" s="64">
        <f ca="1">IF(AND(F152&gt;E152,$G$1="no"),"",_xll.EURO(E152,F152,O152,O152,C152,R152,0,0))</f>
        <v>19.460404399768052</v>
      </c>
      <c r="J152" s="10">
        <f ca="1">_xll.EURO(E152,F152,O152,O152,C152,R152,0,1)</f>
        <v>-0.45890232245746587</v>
      </c>
      <c r="K152" s="14">
        <f ca="1">_xll.EURO($E152,$F152,$O152,$O152,$C152,$R152,1,2)</f>
        <v>7.9513993169889625E-3</v>
      </c>
      <c r="L152" s="10">
        <f ca="1">_xll.EURO($E152,$F152,$O152,$O152,$C152,$R152,1,3)/100</f>
        <v>0.28487713621046529</v>
      </c>
      <c r="M152" s="10">
        <f ca="1">_xll.EURO($E152,$F152,$O152,$O152,$C152,$R152,1,5)/365.25</f>
        <v>-3.4312566159301475E-4</v>
      </c>
      <c r="N152" s="118">
        <f>VLOOKUP(D152,Lookups!$B$6:$H$304,6)</f>
        <v>41289</v>
      </c>
      <c r="O152" s="24">
        <f>VLOOKUP(D152,Lookups!$B$6:$E$304,4)</f>
        <v>4.4999999999999998E-2</v>
      </c>
      <c r="P152" s="19">
        <f>VLOOKUP(D152,Lookups!$B$6:$D$304,3)</f>
        <v>22</v>
      </c>
      <c r="Q152" s="147">
        <f t="shared" si="10"/>
        <v>0</v>
      </c>
      <c r="R152" s="28">
        <f t="shared" ca="1" si="11"/>
        <v>4100</v>
      </c>
    </row>
    <row r="153" spans="1:18" x14ac:dyDescent="0.2">
      <c r="A153" s="24"/>
      <c r="B153" s="25"/>
      <c r="C153" s="131">
        <v>0.155</v>
      </c>
      <c r="D153" s="93">
        <v>41306</v>
      </c>
      <c r="E153" s="128">
        <f t="shared" si="9"/>
        <v>79.90883372892813</v>
      </c>
      <c r="F153" s="127">
        <f t="shared" si="12"/>
        <v>75</v>
      </c>
      <c r="G153" s="64">
        <f ca="1">IF(AND(E153&gt;F153,$G$1="no"),"",_xll.EURO(E153,F153,O153,O153,C153,R153,1,0))</f>
        <v>11.118445691846429</v>
      </c>
      <c r="H153" s="9">
        <f ca="1">_xll.EURO(E153,F153,O153,O153,C153,R153,1,1)</f>
        <v>0.39004883645437832</v>
      </c>
      <c r="I153" s="64">
        <f ca="1">IF(AND(F153&gt;E153,$G$1="no"),"",_xll.EURO(E153,F153,O153,O153,C153,R153,0,0))</f>
        <v>8.1676241753016932</v>
      </c>
      <c r="J153" s="10">
        <f ca="1">_xll.EURO(E153,F153,O153,O153,C153,R153,0,1)</f>
        <v>-0.21107592749012519</v>
      </c>
      <c r="K153" s="14">
        <f ca="1">_xll.EURO($E153,$F153,$O153,$O153,$C153,$R153,1,2)</f>
        <v>5.3516273274896616E-3</v>
      </c>
      <c r="L153" s="10">
        <f ca="1">_xll.EURO($E153,$F153,$O153,$O153,$C153,$R153,1,3)/100</f>
        <v>0.59906247390409473</v>
      </c>
      <c r="M153" s="10">
        <f ca="1">_xll.EURO($E153,$F153,$O153,$O153,$C153,$R153,1,5)/365.25</f>
        <v>2.4595245298035789E-4</v>
      </c>
      <c r="N153" s="118">
        <f>VLOOKUP(D153,Lookups!$B$6:$H$304,6)</f>
        <v>41320</v>
      </c>
      <c r="O153" s="24">
        <f>VLOOKUP(D153,Lookups!$B$6:$E$304,4)</f>
        <v>4.4999999999999998E-2</v>
      </c>
      <c r="P153" s="19">
        <f>VLOOKUP(D153,Lookups!$B$6:$D$304,3)</f>
        <v>20</v>
      </c>
      <c r="Q153" s="147">
        <f t="shared" si="10"/>
        <v>0</v>
      </c>
      <c r="R153" s="28">
        <f t="shared" ca="1" si="11"/>
        <v>4131</v>
      </c>
    </row>
    <row r="154" spans="1:18" x14ac:dyDescent="0.2">
      <c r="A154" s="24"/>
      <c r="B154" s="25"/>
      <c r="C154" s="131">
        <v>0.155</v>
      </c>
      <c r="D154" s="93">
        <v>41334</v>
      </c>
      <c r="E154" s="128">
        <f t="shared" si="9"/>
        <v>43.595255366227605</v>
      </c>
      <c r="F154" s="127">
        <f t="shared" si="12"/>
        <v>75</v>
      </c>
      <c r="G154" s="64">
        <f ca="1">IF(AND(E154&gt;F154,$G$1="no"),"",_xll.EURO(E154,F154,O154,O154,C154,R154,1,0))</f>
        <v>1.3595181602623976</v>
      </c>
      <c r="H154" s="9">
        <f ca="1">_xll.EURO(E154,F154,O154,O154,C154,R154,1,1)</f>
        <v>0.13115785693080245</v>
      </c>
      <c r="I154" s="64">
        <f ca="1">IF(AND(F154&gt;E154,$G$1="no"),"",_xll.EURO(E154,F154,O154,O154,C154,R154,0,0))</f>
        <v>20.172676193719081</v>
      </c>
      <c r="J154" s="10">
        <f ca="1">_xll.EURO(E154,F154,O154,O154,C154,R154,0,1)</f>
        <v>-0.46789678442505106</v>
      </c>
      <c r="K154" s="14">
        <f ca="1">_xll.EURO($E154,$F154,$O154,$O154,$C154,$R154,1,2)</f>
        <v>7.7575003613245047E-3</v>
      </c>
      <c r="L154" s="10">
        <f ca="1">_xll.EURO($E154,$F154,$O154,$O154,$C154,$R154,1,3)/100</f>
        <v>0.26021399497742875</v>
      </c>
      <c r="M154" s="10">
        <f ca="1">_xll.EURO($E154,$F154,$O154,$O154,$C154,$R154,1,5)/365.25</f>
        <v>-3.1739312474502097E-4</v>
      </c>
      <c r="N154" s="118">
        <f>VLOOKUP(D154,Lookups!$B$6:$H$304,6)</f>
        <v>41348</v>
      </c>
      <c r="O154" s="24">
        <f>VLOOKUP(D154,Lookups!$B$6:$E$304,4)</f>
        <v>4.4999999999999998E-2</v>
      </c>
      <c r="P154" s="19">
        <f>VLOOKUP(D154,Lookups!$B$6:$D$304,3)</f>
        <v>21</v>
      </c>
      <c r="Q154" s="147">
        <f t="shared" si="10"/>
        <v>0</v>
      </c>
      <c r="R154" s="28">
        <f t="shared" ca="1" si="11"/>
        <v>4159</v>
      </c>
    </row>
    <row r="155" spans="1:18" x14ac:dyDescent="0.2">
      <c r="A155" s="24"/>
      <c r="B155" s="25"/>
      <c r="C155" s="131">
        <v>0.155</v>
      </c>
      <c r="D155" s="93">
        <v>41365</v>
      </c>
      <c r="E155" s="128">
        <f t="shared" si="9"/>
        <v>42.806704539491427</v>
      </c>
      <c r="F155" s="127">
        <f t="shared" si="12"/>
        <v>75</v>
      </c>
      <c r="G155" s="64">
        <f ca="1">IF(AND(E155&gt;F155,$G$1="no"),"",_xll.EURO(E155,F155,O155,O155,C155,R155,1,0))</f>
        <v>1.2680050068539979</v>
      </c>
      <c r="H155" s="9">
        <f ca="1">_xll.EURO(E155,F155,O155,O155,C155,R155,1,1)</f>
        <v>0.12544149167962315</v>
      </c>
      <c r="I155" s="64">
        <f ca="1">IF(AND(F155&gt;E155,$G$1="no"),"",_xll.EURO(E155,F155,O155,O155,C155,R155,0,0))</f>
        <v>20.480031243586239</v>
      </c>
      <c r="J155" s="10">
        <f ca="1">_xll.EURO(E155,F155,O155,O155,C155,R155,0,1)</f>
        <v>-0.47132954284523876</v>
      </c>
      <c r="K155" s="14">
        <f ca="1">_xll.EURO($E155,$F155,$O155,$O155,$C155,$R155,1,2)</f>
        <v>7.6575818149624093E-3</v>
      </c>
      <c r="L155" s="10">
        <f ca="1">_xll.EURO($E155,$F155,$O155,$O155,$C155,$R155,1,3)/100</f>
        <v>0.2495001047599365</v>
      </c>
      <c r="M155" s="10">
        <f ca="1">_xll.EURO($E155,$F155,$O155,$O155,$C155,$R155,1,5)/365.25</f>
        <v>-3.0526349118468999E-4</v>
      </c>
      <c r="N155" s="118">
        <f>VLOOKUP(D155,Lookups!$B$6:$H$304,6)</f>
        <v>41379</v>
      </c>
      <c r="O155" s="24">
        <f>VLOOKUP(D155,Lookups!$B$6:$E$304,4)</f>
        <v>4.4999999999999998E-2</v>
      </c>
      <c r="P155" s="19">
        <f>VLOOKUP(D155,Lookups!$B$6:$D$304,3)</f>
        <v>22</v>
      </c>
      <c r="Q155" s="147">
        <f t="shared" si="10"/>
        <v>0</v>
      </c>
      <c r="R155" s="28">
        <f t="shared" ca="1" si="11"/>
        <v>4190</v>
      </c>
    </row>
    <row r="156" spans="1:18" x14ac:dyDescent="0.2">
      <c r="A156" s="24"/>
      <c r="B156" s="25"/>
      <c r="C156" s="131">
        <v>0.155</v>
      </c>
      <c r="D156" s="93">
        <v>41395</v>
      </c>
      <c r="E156" s="128">
        <f t="shared" si="9"/>
        <v>45.622962648794463</v>
      </c>
      <c r="F156" s="127">
        <f t="shared" si="12"/>
        <v>75</v>
      </c>
      <c r="G156" s="64">
        <f ca="1">IF(AND(E156&gt;F156,$G$1="no"),"",_xll.EURO(E156,F156,O156,O156,C156,R156,1,0))</f>
        <v>1.6619549156363185</v>
      </c>
      <c r="H156" s="9">
        <f ca="1">_xll.EURO(E156,F156,O156,O156,C156,R156,1,1)</f>
        <v>0.14759421274099926</v>
      </c>
      <c r="I156" s="64">
        <f ca="1">IF(AND(F156&gt;E156,$G$1="no"),"",_xll.EURO(E156,F156,O156,O156,C156,R156,0,0))</f>
        <v>19.12864183597625</v>
      </c>
      <c r="J156" s="10">
        <f ca="1">_xll.EURO(E156,F156,O156,O156,C156,R156,0,1)</f>
        <v>-0.44697516849114721</v>
      </c>
      <c r="K156" s="14">
        <f ca="1">_xll.EURO($E156,$F156,$O156,$O156,$C156,$R156,1,2)</f>
        <v>7.8309316396130389E-3</v>
      </c>
      <c r="L156" s="10">
        <f ca="1">_xll.EURO($E156,$F156,$O156,$O156,$C156,$R156,1,3)/100</f>
        <v>0.29190015471462283</v>
      </c>
      <c r="M156" s="10">
        <f ca="1">_xll.EURO($E156,$F156,$O156,$O156,$C156,$R156,1,5)/365.25</f>
        <v>-3.3131425318593839E-4</v>
      </c>
      <c r="N156" s="118">
        <f>VLOOKUP(D156,Lookups!$B$6:$H$304,6)</f>
        <v>41409</v>
      </c>
      <c r="O156" s="24">
        <f>VLOOKUP(D156,Lookups!$B$6:$E$304,4)</f>
        <v>4.4999999999999998E-2</v>
      </c>
      <c r="P156" s="19">
        <f>VLOOKUP(D156,Lookups!$B$6:$D$304,3)</f>
        <v>22</v>
      </c>
      <c r="Q156" s="147">
        <f t="shared" si="10"/>
        <v>0</v>
      </c>
      <c r="R156" s="28">
        <f t="shared" ca="1" si="11"/>
        <v>4220</v>
      </c>
    </row>
    <row r="157" spans="1:18" x14ac:dyDescent="0.2">
      <c r="A157" s="24"/>
      <c r="B157" s="25"/>
      <c r="C157" s="131">
        <v>0.155</v>
      </c>
      <c r="D157" s="93">
        <v>41426</v>
      </c>
      <c r="E157" s="128">
        <f t="shared" si="9"/>
        <v>52.663524126102359</v>
      </c>
      <c r="F157" s="127">
        <f t="shared" si="12"/>
        <v>75</v>
      </c>
      <c r="G157" s="64">
        <f ca="1">IF(AND(E157&gt;F157,$G$1="no"),"",_xll.EURO(E157,F157,O157,O157,C157,R157,1,0))</f>
        <v>2.9078239641912118</v>
      </c>
      <c r="H157" s="9">
        <f ca="1">_xll.EURO(E157,F157,O157,O157,C157,R157,1,1)</f>
        <v>0.20317114519428231</v>
      </c>
      <c r="I157" s="64">
        <f ca="1">IF(AND(F157&gt;E157,$G$1="no"),"",_xll.EURO(E157,F157,O157,O157,C157,R157,0,0))</f>
        <v>16.137782781173879</v>
      </c>
      <c r="J157" s="10">
        <f ca="1">_xll.EURO(E157,F157,O157,O157,C157,R157,0,1)</f>
        <v>-0.38913172709736554</v>
      </c>
      <c r="K157" s="14">
        <f ca="1">_xll.EURO($E157,$F157,$O157,$O157,$C157,$R157,1,2)</f>
        <v>7.8194863704408122E-3</v>
      </c>
      <c r="L157" s="10">
        <f ca="1">_xll.EURO($E157,$F157,$O157,$O157,$C157,$R157,1,3)/100</f>
        <v>0.39122864101982846</v>
      </c>
      <c r="M157" s="10">
        <f ca="1">_xll.EURO($E157,$F157,$O157,$O157,$C157,$R157,1,5)/365.25</f>
        <v>-3.5499564449020907E-4</v>
      </c>
      <c r="N157" s="118">
        <f>VLOOKUP(D157,Lookups!$B$6:$H$304,6)</f>
        <v>41440</v>
      </c>
      <c r="O157" s="24">
        <f>VLOOKUP(D157,Lookups!$B$6:$E$304,4)</f>
        <v>4.4999999999999998E-2</v>
      </c>
      <c r="P157" s="19">
        <f>VLOOKUP(D157,Lookups!$B$6:$D$304,3)</f>
        <v>20</v>
      </c>
      <c r="Q157" s="147">
        <f t="shared" si="10"/>
        <v>0</v>
      </c>
      <c r="R157" s="28">
        <f t="shared" ca="1" si="11"/>
        <v>4251</v>
      </c>
    </row>
    <row r="158" spans="1:18" x14ac:dyDescent="0.2">
      <c r="A158" s="24"/>
      <c r="B158" s="25"/>
      <c r="C158" s="131">
        <v>0.155</v>
      </c>
      <c r="D158" s="93">
        <v>41456</v>
      </c>
      <c r="E158" s="128">
        <f t="shared" si="9"/>
        <v>62.238706814934275</v>
      </c>
      <c r="F158" s="127">
        <f t="shared" si="12"/>
        <v>75</v>
      </c>
      <c r="G158" s="64">
        <f ca="1">IF(AND(E158&gt;F158,$G$1="no"),"",_xll.EURO(E158,F158,O158,O158,C158,R158,1,0))</f>
        <v>5.2117448597822698</v>
      </c>
      <c r="H158" s="9">
        <f ca="1">_xll.EURO(E158,F158,O158,O158,C158,R158,1,1)</f>
        <v>0.27480217830681142</v>
      </c>
      <c r="I158" s="64">
        <f ca="1">IF(AND(F158&gt;E158,$G$1="no"),"",_xll.EURO(E158,F158,O158,O158,C158,R158,0,0))</f>
        <v>12.74240988509214</v>
      </c>
      <c r="J158" s="10">
        <f ca="1">_xll.EURO(E158,F158,O158,O158,C158,R158,0,1)</f>
        <v>-0.31531552497759069</v>
      </c>
      <c r="K158" s="14">
        <f ca="1">_xll.EURO($E158,$F158,$O158,$O158,$C158,$R158,1,2)</f>
        <v>7.1017817095396403E-3</v>
      </c>
      <c r="L158" s="10">
        <f ca="1">_xll.EURO($E158,$F158,$O158,$O158,$C158,$R158,1,3)/100</f>
        <v>0.49977570588835962</v>
      </c>
      <c r="M158" s="10">
        <f ca="1">_xll.EURO($E158,$F158,$O158,$O158,$C158,$R158,1,5)/365.25</f>
        <v>-2.6265221057730737E-4</v>
      </c>
      <c r="N158" s="118">
        <f>VLOOKUP(D158,Lookups!$B$6:$H$304,6)</f>
        <v>41470</v>
      </c>
      <c r="O158" s="24">
        <f>VLOOKUP(D158,Lookups!$B$6:$E$304,4)</f>
        <v>4.4999999999999998E-2</v>
      </c>
      <c r="P158" s="19">
        <f>VLOOKUP(D158,Lookups!$B$6:$D$304,3)</f>
        <v>22</v>
      </c>
      <c r="Q158" s="147">
        <f t="shared" si="10"/>
        <v>0</v>
      </c>
      <c r="R158" s="28">
        <f t="shared" ca="1" si="11"/>
        <v>4281</v>
      </c>
    </row>
    <row r="159" spans="1:18" x14ac:dyDescent="0.2">
      <c r="A159" s="24"/>
      <c r="B159" s="25"/>
      <c r="C159" s="131">
        <v>0.155</v>
      </c>
      <c r="D159" s="93">
        <v>41487</v>
      </c>
      <c r="E159" s="128">
        <f t="shared" si="9"/>
        <v>62.23871540939065</v>
      </c>
      <c r="F159" s="127">
        <f t="shared" si="12"/>
        <v>75</v>
      </c>
      <c r="G159" s="64">
        <f ca="1">IF(AND(E159&gt;F159,$G$1="no"),"",_xll.EURO(E159,F159,O159,O159,C159,R159,1,0))</f>
        <v>5.2197726974406322</v>
      </c>
      <c r="H159" s="9">
        <f ca="1">_xll.EURO(E159,F159,O159,O159,C159,R159,1,1)</f>
        <v>0.2742745342306665</v>
      </c>
      <c r="I159" s="64">
        <f ca="1">IF(AND(F159&gt;E159,$G$1="no"),"",_xll.EURO(E159,F159,O159,O159,C159,R159,0,0))</f>
        <v>12.721725642792638</v>
      </c>
      <c r="J159" s="10">
        <f ca="1">_xll.EURO(E159,F159,O159,O159,C159,R159,0,1)</f>
        <v>-0.31359362998788465</v>
      </c>
      <c r="K159" s="14">
        <f ca="1">_xll.EURO($E159,$F159,$O159,$O159,$C159,$R159,1,2)</f>
        <v>7.0505656856762414E-3</v>
      </c>
      <c r="L159" s="10">
        <f ca="1">_xll.EURO($E159,$F159,$O159,$O159,$C159,$R159,1,3)/100</f>
        <v>0.49976452990797293</v>
      </c>
      <c r="M159" s="10">
        <f ca="1">_xll.EURO($E159,$F159,$O159,$O159,$C159,$R159,1,5)/365.25</f>
        <v>-2.5513855832504404E-4</v>
      </c>
      <c r="N159" s="118">
        <f>VLOOKUP(D159,Lookups!$B$6:$H$304,6)</f>
        <v>41501</v>
      </c>
      <c r="O159" s="24">
        <f>VLOOKUP(D159,Lookups!$B$6:$E$304,4)</f>
        <v>4.4999999999999998E-2</v>
      </c>
      <c r="P159" s="19">
        <f>VLOOKUP(D159,Lookups!$B$6:$D$304,3)</f>
        <v>22</v>
      </c>
      <c r="Q159" s="147">
        <f t="shared" si="10"/>
        <v>0</v>
      </c>
      <c r="R159" s="28">
        <f t="shared" ca="1" si="11"/>
        <v>4312</v>
      </c>
    </row>
    <row r="160" spans="1:18" x14ac:dyDescent="0.2">
      <c r="A160" s="24"/>
      <c r="B160" s="25"/>
      <c r="C160" s="131">
        <v>0.155</v>
      </c>
      <c r="D160" s="93">
        <v>41518</v>
      </c>
      <c r="E160" s="128">
        <f t="shared" si="9"/>
        <v>45.622954054338088</v>
      </c>
      <c r="F160" s="127">
        <f t="shared" si="12"/>
        <v>75</v>
      </c>
      <c r="G160" s="64">
        <f ca="1">IF(AND(E160&gt;F160,$G$1="no"),"",_xll.EURO(E160,F160,O160,O160,C160,R160,1,0))</f>
        <v>1.7018153766861088</v>
      </c>
      <c r="H160" s="9">
        <f ca="1">_xll.EURO(E160,F160,O160,O160,C160,R160,1,1)</f>
        <v>0.14859450765182686</v>
      </c>
      <c r="I160" s="64">
        <f ca="1">IF(AND(F160&gt;E160,$G$1="no"),"",_xll.EURO(E160,F160,O160,O160,C160,R160,0,0))</f>
        <v>18.905812550900087</v>
      </c>
      <c r="J160" s="10">
        <f ca="1">_xll.EURO(E160,F160,O160,O160,C160,R160,0,1)</f>
        <v>-0.43703269278336465</v>
      </c>
      <c r="K160" s="14">
        <f ca="1">_xll.EURO($E160,$F160,$O160,$O160,$C160,$R160,1,2)</f>
        <v>7.6918099749883244E-3</v>
      </c>
      <c r="L160" s="10">
        <f ca="1">_xll.EURO($E160,$F160,$O160,$O160,$C160,$R160,1,3)/100</f>
        <v>0.2950710850371715</v>
      </c>
      <c r="M160" s="10">
        <f ca="1">_xll.EURO($E160,$F160,$O160,$O160,$C160,$R160,1,5)/365.25</f>
        <v>-3.1687943252385104E-4</v>
      </c>
      <c r="N160" s="118">
        <f>VLOOKUP(D160,Lookups!$B$6:$H$304,6)</f>
        <v>41532</v>
      </c>
      <c r="O160" s="24">
        <f>VLOOKUP(D160,Lookups!$B$6:$E$304,4)</f>
        <v>4.4999999999999998E-2</v>
      </c>
      <c r="P160" s="19">
        <f>VLOOKUP(D160,Lookups!$B$6:$D$304,3)</f>
        <v>20</v>
      </c>
      <c r="Q160" s="147">
        <f t="shared" si="10"/>
        <v>0</v>
      </c>
      <c r="R160" s="28">
        <f t="shared" ca="1" si="11"/>
        <v>4343</v>
      </c>
    </row>
    <row r="161" spans="1:18" x14ac:dyDescent="0.2">
      <c r="A161" s="24"/>
      <c r="B161" s="25"/>
      <c r="C161" s="131">
        <v>0.155</v>
      </c>
      <c r="D161" s="93">
        <v>41548</v>
      </c>
      <c r="E161" s="128">
        <f t="shared" si="9"/>
        <v>41.792877541022769</v>
      </c>
      <c r="F161" s="127">
        <f t="shared" si="12"/>
        <v>75</v>
      </c>
      <c r="G161" s="64">
        <f ca="1">IF(AND(E161&gt;F161,$G$1="no"),"",_xll.EURO(E161,F161,O161,O161,C161,R161,1,0))</f>
        <v>1.1969756505552591</v>
      </c>
      <c r="H161" s="9">
        <f ca="1">_xll.EURO(E161,F161,O161,O161,C161,R161,1,1)</f>
        <v>0.11989889938884955</v>
      </c>
      <c r="I161" s="64">
        <f ca="1">IF(AND(F161&gt;E161,$G$1="no"),"",_xll.EURO(E161,F161,O161,O161,C161,R161,0,0))</f>
        <v>20.57222447414647</v>
      </c>
      <c r="J161" s="10">
        <f ca="1">_xll.EURO(E161,F161,O161,O161,C161,R161,0,1)</f>
        <v>-0.46356776043771736</v>
      </c>
      <c r="K161" s="14">
        <f ca="1">_xll.EURO($E161,$F161,$O161,$O161,$C161,$R161,1,2)</f>
        <v>7.4066002287704281E-3</v>
      </c>
      <c r="L161" s="10">
        <f ca="1">_xll.EURO($E161,$F161,$O161,$O161,$C161,$R161,1,3)/100</f>
        <v>0.240073599457062</v>
      </c>
      <c r="M161" s="10">
        <f ca="1">_xll.EURO($E161,$F161,$O161,$O161,$C161,$R161,1,5)/365.25</f>
        <v>-2.7799640014167915E-4</v>
      </c>
      <c r="N161" s="118">
        <f>VLOOKUP(D161,Lookups!$B$6:$H$304,6)</f>
        <v>41562</v>
      </c>
      <c r="O161" s="24">
        <f>VLOOKUP(D161,Lookups!$B$6:$E$304,4)</f>
        <v>4.4999999999999998E-2</v>
      </c>
      <c r="P161" s="19">
        <f>VLOOKUP(D161,Lookups!$B$6:$D$304,3)</f>
        <v>23</v>
      </c>
      <c r="Q161" s="147">
        <f t="shared" si="10"/>
        <v>0</v>
      </c>
      <c r="R161" s="28">
        <f t="shared" ca="1" si="11"/>
        <v>4373</v>
      </c>
    </row>
    <row r="162" spans="1:18" x14ac:dyDescent="0.2">
      <c r="A162" s="24"/>
      <c r="B162" s="25"/>
      <c r="C162" s="131">
        <v>0.155</v>
      </c>
      <c r="D162" s="93">
        <v>41579</v>
      </c>
      <c r="E162" s="128">
        <f t="shared" si="9"/>
        <v>41.73654517668227</v>
      </c>
      <c r="F162" s="127">
        <f t="shared" si="12"/>
        <v>75</v>
      </c>
      <c r="G162" s="64">
        <f ca="1">IF(AND(E162&gt;F162,$G$1="no"),"",_xll.EURO(E162,F162,O162,O162,C162,R162,1,0))</f>
        <v>1.1987931353228642</v>
      </c>
      <c r="H162" s="9">
        <f ca="1">_xll.EURO(E162,F162,O162,O162,C162,R162,1,1)</f>
        <v>0.11982041879879272</v>
      </c>
      <c r="I162" s="64">
        <f ca="1">IF(AND(F162&gt;E162,$G$1="no"),"",_xll.EURO(E162,F162,O162,O162,C162,R162,0,0))</f>
        <v>20.532925932415424</v>
      </c>
      <c r="J162" s="10">
        <f ca="1">_xll.EURO(E162,F162,O162,O162,C162,R162,0,1)</f>
        <v>-0.46142205585658486</v>
      </c>
      <c r="K162" s="14">
        <f ca="1">_xll.EURO($E162,$F162,$O162,$O162,$C162,$R162,1,2)</f>
        <v>7.3761119879984577E-3</v>
      </c>
      <c r="L162" s="10">
        <f ca="1">_xll.EURO($E162,$F162,$O162,$O162,$C162,$R162,1,3)/100</f>
        <v>0.24013158029413947</v>
      </c>
      <c r="M162" s="10">
        <f ca="1">_xll.EURO($E162,$F162,$O162,$O162,$C162,$R162,1,5)/365.25</f>
        <v>-2.7487962168396582E-4</v>
      </c>
      <c r="N162" s="118">
        <f>VLOOKUP(D162,Lookups!$B$6:$H$304,6)</f>
        <v>41593</v>
      </c>
      <c r="O162" s="24">
        <f>VLOOKUP(D162,Lookups!$B$6:$E$304,4)</f>
        <v>4.4999999999999998E-2</v>
      </c>
      <c r="P162" s="19">
        <f>VLOOKUP(D162,Lookups!$B$6:$D$304,3)</f>
        <v>20</v>
      </c>
      <c r="Q162" s="147">
        <f t="shared" si="10"/>
        <v>0</v>
      </c>
      <c r="R162" s="28">
        <f t="shared" ca="1" si="11"/>
        <v>4404</v>
      </c>
    </row>
    <row r="163" spans="1:18" x14ac:dyDescent="0.2">
      <c r="A163" s="24"/>
      <c r="B163" s="25"/>
      <c r="C163" s="131">
        <v>0.155</v>
      </c>
      <c r="D163" s="93">
        <v>41609</v>
      </c>
      <c r="E163" s="128">
        <f t="shared" si="9"/>
        <v>41.73654517668227</v>
      </c>
      <c r="F163" s="127">
        <f t="shared" si="12"/>
        <v>75</v>
      </c>
      <c r="G163" s="64">
        <f ca="1">IF(AND(E163&gt;F163,$G$1="no"),"",_xll.EURO(E163,F163,O163,O163,C163,R163,1,0))</f>
        <v>1.2070032608826478</v>
      </c>
      <c r="H163" s="9">
        <f ca="1">_xll.EURO(E163,F163,O163,O163,C163,R163,1,1)</f>
        <v>0.12014004405397084</v>
      </c>
      <c r="I163" s="64">
        <f ca="1">IF(AND(F163&gt;E163,$G$1="no"),"",_xll.EURO(E163,F163,O163,O163,C163,R163,0,0))</f>
        <v>20.469807098170026</v>
      </c>
      <c r="J163" s="10">
        <f ca="1">_xll.EURO(E163,F163,O163,O163,C163,R163,0,1)</f>
        <v>-0.45895806645811354</v>
      </c>
      <c r="K163" s="14">
        <f ca="1">_xll.EURO($E163,$F163,$O163,$O163,$C163,$R163,1,2)</f>
        <v>7.3516238418920967E-3</v>
      </c>
      <c r="L163" s="10">
        <f ca="1">_xll.EURO($E163,$F163,$O163,$O163,$C163,$R163,1,3)/100</f>
        <v>0.24096470427282374</v>
      </c>
      <c r="M163" s="10">
        <f ca="1">_xll.EURO($E163,$F163,$O163,$O163,$C163,$R163,1,5)/365.25</f>
        <v>-2.7246518992056224E-4</v>
      </c>
      <c r="N163" s="118">
        <f>VLOOKUP(D163,Lookups!$B$6:$H$304,6)</f>
        <v>41623</v>
      </c>
      <c r="O163" s="24">
        <f>VLOOKUP(D163,Lookups!$B$6:$E$304,4)</f>
        <v>4.4999999999999998E-2</v>
      </c>
      <c r="P163" s="19">
        <f>VLOOKUP(D163,Lookups!$B$6:$D$304,3)</f>
        <v>21</v>
      </c>
      <c r="Q163" s="147">
        <f t="shared" si="10"/>
        <v>0</v>
      </c>
      <c r="R163" s="28">
        <f t="shared" ca="1" si="11"/>
        <v>4434</v>
      </c>
    </row>
    <row r="164" spans="1:18" x14ac:dyDescent="0.2">
      <c r="A164" s="24"/>
      <c r="B164" s="25"/>
      <c r="C164" s="131">
        <v>0.155</v>
      </c>
      <c r="D164" s="93">
        <v>41640</v>
      </c>
      <c r="E164" s="128">
        <f t="shared" si="9"/>
        <v>46.058563885423858</v>
      </c>
      <c r="F164" s="127">
        <f t="shared" si="12"/>
        <v>75</v>
      </c>
      <c r="G164" s="64">
        <f ca="1">IF(AND(E164&gt;F164,$G$1="no"),"",_xll.EURO(E164,F164,O164,O164,C164,R164,1,0))</f>
        <v>1.8054310366443369</v>
      </c>
      <c r="H164" s="9">
        <f ca="1">_xll.EURO(E164,F164,O164,O164,C164,R164,1,1)</f>
        <v>0.15274035949428982</v>
      </c>
      <c r="I164" s="64">
        <f ca="1">IF(AND(F164&gt;E164,$G$1="no"),"",_xll.EURO(E164,F164,O164,O164,C164,R164,0,0))</f>
        <v>18.501472854417226</v>
      </c>
      <c r="J164" s="10">
        <f ca="1">_xll.EURO(E164,F164,O164,O164,C164,R164,0,1)</f>
        <v>-0.42415021883344045</v>
      </c>
      <c r="K164" s="14">
        <f ca="1">_xll.EURO($E164,$F164,$O164,$O164,$C164,$R164,1,2)</f>
        <v>7.5667410613373259E-3</v>
      </c>
      <c r="L164" s="10">
        <f ca="1">_xll.EURO($E164,$F164,$O164,$O164,$C164,$R164,1,3)/100</f>
        <v>0.30415334290474927</v>
      </c>
      <c r="M164" s="10">
        <f ca="1">_xll.EURO($E164,$F164,$O164,$O164,$C164,$R164,1,5)/365.25</f>
        <v>-3.0549069984949433E-4</v>
      </c>
      <c r="N164" s="118">
        <f>VLOOKUP(D164,Lookups!$B$6:$H$304,6)</f>
        <v>41654</v>
      </c>
      <c r="O164" s="24">
        <f>VLOOKUP(D164,Lookups!$B$6:$E$304,4)</f>
        <v>4.4999999999999998E-2</v>
      </c>
      <c r="P164" s="19">
        <f>VLOOKUP(D164,Lookups!$B$6:$D$304,3)</f>
        <v>22</v>
      </c>
      <c r="Q164" s="147">
        <f t="shared" si="10"/>
        <v>0</v>
      </c>
      <c r="R164" s="28">
        <f t="shared" ca="1" si="11"/>
        <v>4465</v>
      </c>
    </row>
    <row r="165" spans="1:18" x14ac:dyDescent="0.2">
      <c r="A165" s="24"/>
      <c r="B165" s="25"/>
      <c r="C165" s="131">
        <v>0.155</v>
      </c>
      <c r="D165" s="93">
        <v>41671</v>
      </c>
      <c r="E165" s="128">
        <f t="shared" si="9"/>
        <v>81.107466234862045</v>
      </c>
      <c r="F165" s="127">
        <f t="shared" si="12"/>
        <v>75</v>
      </c>
      <c r="G165" s="64">
        <f ca="1">IF(AND(E165&gt;F165,$G$1="no"),"",_xll.EURO(E165,F165,O165,O165,C165,R165,1,0))</f>
        <v>11.464997718844202</v>
      </c>
      <c r="H165" s="9">
        <f ca="1">_xll.EURO(E165,F165,O165,O165,C165,R165,1,1)</f>
        <v>0.38001234564000252</v>
      </c>
      <c r="I165" s="64">
        <f ca="1">IF(AND(F165&gt;E165,$G$1="no"),"",_xll.EURO(E165,F165,O165,O165,C165,R165,0,0))</f>
        <v>7.9550890235220937</v>
      </c>
      <c r="J165" s="10">
        <f ca="1">_xll.EURO(E165,F165,O165,O165,C165,R165,0,1)</f>
        <v>-0.19467911565489382</v>
      </c>
      <c r="K165" s="14">
        <f ca="1">_xll.EURO($E165,$F165,$O165,$O165,$C165,$R165,1,2)</f>
        <v>4.7673808796698785E-3</v>
      </c>
      <c r="L165" s="10">
        <f ca="1">_xll.EURO($E165,$F165,$O165,$O165,$C165,$R165,1,3)/100</f>
        <v>0.59836928876561457</v>
      </c>
      <c r="M165" s="10">
        <f ca="1">_xll.EURO($E165,$F165,$O165,$O165,$C165,$R165,1,5)/365.25</f>
        <v>3.8108366301042043E-4</v>
      </c>
      <c r="N165" s="118">
        <f>VLOOKUP(D165,Lookups!$B$6:$H$304,6)</f>
        <v>41685</v>
      </c>
      <c r="O165" s="24">
        <f>VLOOKUP(D165,Lookups!$B$6:$E$304,4)</f>
        <v>4.4999999999999998E-2</v>
      </c>
      <c r="P165" s="19">
        <f>VLOOKUP(D165,Lookups!$B$6:$D$304,3)</f>
        <v>20</v>
      </c>
      <c r="Q165" s="147">
        <f t="shared" si="10"/>
        <v>0</v>
      </c>
      <c r="R165" s="28">
        <f t="shared" ca="1" si="11"/>
        <v>4496</v>
      </c>
    </row>
    <row r="166" spans="1:18" x14ac:dyDescent="0.2">
      <c r="A166" s="24"/>
      <c r="B166" s="25"/>
      <c r="C166" s="131">
        <v>0.155</v>
      </c>
      <c r="D166" s="93">
        <v>41699</v>
      </c>
      <c r="E166" s="128">
        <f t="shared" si="9"/>
        <v>44.249184196721018</v>
      </c>
      <c r="F166" s="127">
        <f t="shared" si="12"/>
        <v>75</v>
      </c>
      <c r="G166" s="64">
        <f ca="1">IF(AND(E166&gt;F166,$G$1="no"),"",_xll.EURO(E166,F166,O166,O166,C166,R166,1,0))</f>
        <v>1.5585237801915399</v>
      </c>
      <c r="H166" s="9">
        <f ca="1">_xll.EURO(E166,F166,O166,O166,C166,R166,1,1)</f>
        <v>0.13955723780179496</v>
      </c>
      <c r="I166" s="64">
        <f ca="1">IF(AND(F166&gt;E166,$G$1="no"),"",_xll.EURO(E166,F166,O166,O166,C166,R166,0,0))</f>
        <v>19.169896327776147</v>
      </c>
      <c r="J166" s="10">
        <f ca="1">_xll.EURO(E166,F166,O166,O166,C166,R166,0,1)</f>
        <v>-0.43315513055451682</v>
      </c>
      <c r="K166" s="14">
        <f ca="1">_xll.EURO($E166,$F166,$O166,$O166,$C166,$R166,1,2)</f>
        <v>7.4370460910525016E-3</v>
      </c>
      <c r="L166" s="10">
        <f ca="1">_xll.EURO($E166,$F166,$O166,$O166,$C166,$R166,1,3)/100</f>
        <v>0.27956003055132095</v>
      </c>
      <c r="M166" s="10">
        <f ca="1">_xll.EURO($E166,$F166,$O166,$O166,$C166,$R166,1,5)/365.25</f>
        <v>-2.86895058621022E-4</v>
      </c>
      <c r="N166" s="118">
        <f>VLOOKUP(D166,Lookups!$B$6:$H$304,6)</f>
        <v>41713</v>
      </c>
      <c r="O166" s="24">
        <f>VLOOKUP(D166,Lookups!$B$6:$E$304,4)</f>
        <v>4.4999999999999998E-2</v>
      </c>
      <c r="P166" s="19">
        <f>VLOOKUP(D166,Lookups!$B$6:$D$304,3)</f>
        <v>21</v>
      </c>
      <c r="Q166" s="147">
        <f t="shared" si="10"/>
        <v>0</v>
      </c>
      <c r="R166" s="28">
        <f t="shared" ca="1" si="11"/>
        <v>4524</v>
      </c>
    </row>
    <row r="167" spans="1:18" x14ac:dyDescent="0.2">
      <c r="A167" s="24"/>
      <c r="B167" s="25"/>
      <c r="C167" s="131">
        <v>0.155</v>
      </c>
      <c r="D167" s="93">
        <v>41730</v>
      </c>
      <c r="E167" s="128">
        <f t="shared" si="9"/>
        <v>43.448805107583794</v>
      </c>
      <c r="F167" s="127">
        <f t="shared" si="12"/>
        <v>75</v>
      </c>
      <c r="G167" s="64">
        <f ca="1">IF(AND(E167&gt;F167,$G$1="no"),"",_xll.EURO(E167,F167,O167,O167,C167,R167,1,0))</f>
        <v>1.4578573429815842</v>
      </c>
      <c r="H167" s="9">
        <f ca="1">_xll.EURO(E167,F167,O167,O167,C167,R167,1,1)</f>
        <v>0.13387107466371648</v>
      </c>
      <c r="I167" s="64">
        <f ca="1">IF(AND(F167&gt;E167,$G$1="no"),"",_xll.EURO(E167,F167,O167,O167,C167,R167,0,0))</f>
        <v>19.458734653008904</v>
      </c>
      <c r="J167" s="10">
        <f ca="1">_xll.EURO(E167,F167,O167,O167,C167,R167,0,1)</f>
        <v>-0.43665810406967259</v>
      </c>
      <c r="K167" s="14">
        <f ca="1">_xll.EURO($E167,$F167,$O167,$O167,$C167,$R167,1,2)</f>
        <v>7.3657927749329897E-3</v>
      </c>
      <c r="L167" s="10">
        <f ca="1">_xll.EURO($E167,$F167,$O167,$O167,$C167,$R167,1,3)/100</f>
        <v>0.26878499847820314</v>
      </c>
      <c r="M167" s="10">
        <f ca="1">_xll.EURO($E167,$F167,$O167,$O167,$C167,$R167,1,5)/365.25</f>
        <v>-2.7770524016052553E-4</v>
      </c>
      <c r="N167" s="118">
        <f>VLOOKUP(D167,Lookups!$B$6:$H$304,6)</f>
        <v>41744</v>
      </c>
      <c r="O167" s="24">
        <f>VLOOKUP(D167,Lookups!$B$6:$E$304,4)</f>
        <v>4.4999999999999998E-2</v>
      </c>
      <c r="P167" s="19">
        <f>VLOOKUP(D167,Lookups!$B$6:$D$304,3)</f>
        <v>22</v>
      </c>
      <c r="Q167" s="147">
        <f t="shared" si="10"/>
        <v>0</v>
      </c>
      <c r="R167" s="28">
        <f t="shared" ca="1" si="11"/>
        <v>4555</v>
      </c>
    </row>
    <row r="168" spans="1:18" x14ac:dyDescent="0.2">
      <c r="A168" s="24"/>
      <c r="B168" s="25"/>
      <c r="C168" s="131">
        <v>0.155</v>
      </c>
      <c r="D168" s="93">
        <v>41760</v>
      </c>
      <c r="E168" s="128">
        <f t="shared" si="9"/>
        <v>46.307307088526372</v>
      </c>
      <c r="F168" s="127">
        <f t="shared" si="12"/>
        <v>75</v>
      </c>
      <c r="G168" s="64">
        <f ca="1">IF(AND(E168&gt;F168,$G$1="no"),"",_xll.EURO(E168,F168,O168,O168,C168,R168,1,0))</f>
        <v>1.8796290065715837</v>
      </c>
      <c r="H168" s="9">
        <f ca="1">_xll.EURO(E168,F168,O168,O168,C168,R168,1,1)</f>
        <v>0.15523977871149514</v>
      </c>
      <c r="I168" s="64">
        <f ca="1">IF(AND(F168&gt;E168,$G$1="no"),"",_xll.EURO(E168,F168,O168,O168,C168,R168,0,0))</f>
        <v>18.189254006033437</v>
      </c>
      <c r="J168" s="10">
        <f ca="1">_xll.EURO(E168,F168,O168,O168,C168,R168,0,1)</f>
        <v>-0.41318456018839106</v>
      </c>
      <c r="K168" s="14">
        <f ca="1">_xll.EURO($E168,$F168,$O168,$O168,$C168,$R168,1,2)</f>
        <v>7.4328095682023795E-3</v>
      </c>
      <c r="L168" s="10">
        <f ca="1">_xll.EURO($E168,$F168,$O168,$O168,$C168,$R168,1,3)/100</f>
        <v>0.3101222113338582</v>
      </c>
      <c r="M168" s="10">
        <f ca="1">_xll.EURO($E168,$F168,$O168,$O168,$C168,$R168,1,5)/365.25</f>
        <v>-2.926213800554756E-4</v>
      </c>
      <c r="N168" s="118">
        <f>VLOOKUP(D168,Lookups!$B$6:$H$304,6)</f>
        <v>41774</v>
      </c>
      <c r="O168" s="24">
        <f>VLOOKUP(D168,Lookups!$B$6:$E$304,4)</f>
        <v>4.4999999999999998E-2</v>
      </c>
      <c r="P168" s="19">
        <f>VLOOKUP(D168,Lookups!$B$6:$D$304,3)</f>
        <v>21</v>
      </c>
      <c r="Q168" s="147">
        <f t="shared" si="10"/>
        <v>0</v>
      </c>
      <c r="R168" s="28">
        <f t="shared" ca="1" si="11"/>
        <v>4585</v>
      </c>
    </row>
    <row r="169" spans="1:18" x14ac:dyDescent="0.2">
      <c r="A169" s="24"/>
      <c r="B169" s="25"/>
      <c r="C169" s="131">
        <v>0.155</v>
      </c>
      <c r="D169" s="93">
        <v>41791</v>
      </c>
      <c r="E169" s="128">
        <f t="shared" si="9"/>
        <v>53.453476987993888</v>
      </c>
      <c r="F169" s="127">
        <f t="shared" si="12"/>
        <v>75</v>
      </c>
      <c r="G169" s="64">
        <f ca="1">IF(AND(E169&gt;F169,$G$1="no"),"",_xll.EURO(E169,F169,O169,O169,C169,R169,1,0))</f>
        <v>3.1875849793044368</v>
      </c>
      <c r="H169" s="9">
        <f ca="1">_xll.EURO(E169,F169,O169,O169,C169,R169,1,1)</f>
        <v>0.20796333959748955</v>
      </c>
      <c r="I169" s="64">
        <f ca="1">IF(AND(F169&gt;E169,$G$1="no"),"",_xll.EURO(E169,F169,O169,O169,C169,R169,0,0))</f>
        <v>15.388465132952479</v>
      </c>
      <c r="J169" s="10">
        <f ca="1">_xll.EURO(E169,F169,O169,O169,C169,R169,0,1)</f>
        <v>-0.35829415572319373</v>
      </c>
      <c r="K169" s="14">
        <f ca="1">_xll.EURO($E169,$F169,$O169,$O169,$C169,$R169,1,2)</f>
        <v>7.2411238102891582E-3</v>
      </c>
      <c r="L169" s="10">
        <f ca="1">_xll.EURO($E169,$F169,$O169,$O169,$C169,$R169,1,3)/100</f>
        <v>0.40528932688954755</v>
      </c>
      <c r="M169" s="10">
        <f ca="1">_xll.EURO($E169,$F169,$O169,$O169,$C169,$R169,1,5)/365.25</f>
        <v>-2.8773665837988671E-4</v>
      </c>
      <c r="N169" s="118">
        <f>VLOOKUP(D169,Lookups!$B$6:$H$304,6)</f>
        <v>41805</v>
      </c>
      <c r="O169" s="24">
        <f>VLOOKUP(D169,Lookups!$B$6:$E$304,4)</f>
        <v>4.4999999999999998E-2</v>
      </c>
      <c r="P169" s="19">
        <f>VLOOKUP(D169,Lookups!$B$6:$D$304,3)</f>
        <v>21</v>
      </c>
      <c r="Q169" s="147">
        <f t="shared" si="10"/>
        <v>0</v>
      </c>
      <c r="R169" s="28">
        <f t="shared" ca="1" si="11"/>
        <v>4616</v>
      </c>
    </row>
    <row r="170" spans="1:18" x14ac:dyDescent="0.2">
      <c r="A170" s="24"/>
      <c r="B170" s="25"/>
      <c r="C170" s="131">
        <v>0.155</v>
      </c>
      <c r="D170" s="93">
        <v>41821</v>
      </c>
      <c r="E170" s="128">
        <f t="shared" si="9"/>
        <v>63.17228741715828</v>
      </c>
      <c r="F170" s="127">
        <f t="shared" si="12"/>
        <v>75</v>
      </c>
      <c r="G170" s="64">
        <f ca="1">IF(AND(E170&gt;F170,$G$1="no"),"",_xll.EURO(E170,F170,O170,O170,C170,R170,1,0))</f>
        <v>5.5455061437820596</v>
      </c>
      <c r="H170" s="9">
        <f ca="1">_xll.EURO(E170,F170,O170,O170,C170,R170,1,1)</f>
        <v>0.27442218437366661</v>
      </c>
      <c r="I170" s="64">
        <f ca="1">IF(AND(F170&gt;E170,$G$1="no"),"",_xll.EURO(E170,F170,O170,O170,C170,R170,0,0))</f>
        <v>12.218328003630983</v>
      </c>
      <c r="J170" s="10">
        <f ca="1">_xll.EURO(E170,F170,O170,O170,C170,R170,0,1)</f>
        <v>-0.28974623053430826</v>
      </c>
      <c r="K170" s="14">
        <f ca="1">_xll.EURO($E170,$F170,$O170,$O170,$C170,$R170,1,2)</f>
        <v>6.4411630670720326E-3</v>
      </c>
      <c r="L170" s="10">
        <f ca="1">_xll.EURO($E170,$F170,$O170,$O170,$C170,$R170,1,3)/100</f>
        <v>0.50680183461658401</v>
      </c>
      <c r="M170" s="10">
        <f ca="1">_xll.EURO($E170,$F170,$O170,$O170,$C170,$R170,1,5)/365.25</f>
        <v>-1.6217237130567144E-4</v>
      </c>
      <c r="N170" s="118">
        <f>VLOOKUP(D170,Lookups!$B$6:$H$304,6)</f>
        <v>41835</v>
      </c>
      <c r="O170" s="24">
        <f>VLOOKUP(D170,Lookups!$B$6:$E$304,4)</f>
        <v>4.4999999999999998E-2</v>
      </c>
      <c r="P170" s="19">
        <f>VLOOKUP(D170,Lookups!$B$6:$D$304,3)</f>
        <v>22</v>
      </c>
      <c r="Q170" s="147">
        <f t="shared" si="10"/>
        <v>0</v>
      </c>
      <c r="R170" s="28">
        <f t="shared" ca="1" si="11"/>
        <v>4646</v>
      </c>
    </row>
    <row r="171" spans="1:18" x14ac:dyDescent="0.2">
      <c r="A171" s="24"/>
      <c r="B171" s="25"/>
      <c r="C171" s="131">
        <v>0.155</v>
      </c>
      <c r="D171" s="93">
        <v>41852</v>
      </c>
      <c r="E171" s="128">
        <f t="shared" si="9"/>
        <v>63.1722961405315</v>
      </c>
      <c r="F171" s="127">
        <f t="shared" si="12"/>
        <v>75</v>
      </c>
      <c r="G171" s="64">
        <f ca="1">IF(AND(E171&gt;F171,$G$1="no"),"",_xll.EURO(E171,F171,O171,O171,C171,R171,1,0))</f>
        <v>5.5504338777002626</v>
      </c>
      <c r="H171" s="9">
        <f ca="1">_xll.EURO(E171,F171,O171,O171,C171,R171,1,1)</f>
        <v>0.27381338240161202</v>
      </c>
      <c r="I171" s="64">
        <f ca="1">IF(AND(F171&gt;E171,$G$1="no"),"",_xll.EURO(E171,F171,O171,O171,C171,R171,0,0))</f>
        <v>12.197813920544927</v>
      </c>
      <c r="J171" s="10">
        <f ca="1">_xll.EURO(E171,F171,O171,O171,C171,R171,0,1)</f>
        <v>-0.2882044125842842</v>
      </c>
      <c r="K171" s="14">
        <f ca="1">_xll.EURO($E171,$F171,$O171,$O171,$C171,$R171,1,2)</f>
        <v>6.3957205532743427E-3</v>
      </c>
      <c r="L171" s="10">
        <f ca="1">_xll.EURO($E171,$F171,$O171,$O171,$C171,$R171,1,3)/100</f>
        <v>0.50658420968585782</v>
      </c>
      <c r="M171" s="10">
        <f ca="1">_xll.EURO($E171,$F171,$O171,$O171,$C171,$R171,1,5)/365.25</f>
        <v>-1.5560120044246463E-4</v>
      </c>
      <c r="N171" s="118">
        <f>VLOOKUP(D171,Lookups!$B$6:$H$304,6)</f>
        <v>41866</v>
      </c>
      <c r="O171" s="24">
        <f>VLOOKUP(D171,Lookups!$B$6:$E$304,4)</f>
        <v>4.4999999999999998E-2</v>
      </c>
      <c r="P171" s="19">
        <f>VLOOKUP(D171,Lookups!$B$6:$D$304,3)</f>
        <v>21</v>
      </c>
      <c r="Q171" s="147">
        <f t="shared" si="10"/>
        <v>0</v>
      </c>
      <c r="R171" s="28">
        <f t="shared" ca="1" si="11"/>
        <v>4677</v>
      </c>
    </row>
    <row r="172" spans="1:18" x14ac:dyDescent="0.2">
      <c r="A172" s="24"/>
      <c r="B172" s="25"/>
      <c r="C172" s="131">
        <v>0.155</v>
      </c>
      <c r="D172" s="93">
        <v>41883</v>
      </c>
      <c r="E172" s="128">
        <f t="shared" si="9"/>
        <v>46.307298365153152</v>
      </c>
      <c r="F172" s="127">
        <f t="shared" si="12"/>
        <v>75</v>
      </c>
      <c r="G172" s="64">
        <f ca="1">IF(AND(E172&gt;F172,$G$1="no"),"",_xll.EURO(E172,F172,O172,O172,C172,R172,1,0))</f>
        <v>1.9147338328733232</v>
      </c>
      <c r="H172" s="9">
        <f ca="1">_xll.EURO(E172,F172,O172,O172,C172,R172,1,1)</f>
        <v>0.15574855472190793</v>
      </c>
      <c r="I172" s="64">
        <f ca="1">IF(AND(F172&gt;E172,$G$1="no"),"",_xll.EURO(E172,F172,O172,O172,C172,R172,0,0))</f>
        <v>17.979070870658532</v>
      </c>
      <c r="J172" s="10">
        <f ca="1">_xll.EURO(E172,F172,O172,O172,C172,R172,0,1)</f>
        <v>-0.40412681854288479</v>
      </c>
      <c r="K172" s="14">
        <f ca="1">_xll.EURO($E172,$F172,$O172,$O172,$C172,$R172,1,2)</f>
        <v>7.2905044961909544E-3</v>
      </c>
      <c r="L172" s="10">
        <f ca="1">_xll.EURO($E172,$F172,$O172,$O172,$C172,$R172,1,3)/100</f>
        <v>0.31234488523084097</v>
      </c>
      <c r="M172" s="10">
        <f ca="1">_xll.EURO($E172,$F172,$O172,$O172,$C172,$R172,1,5)/365.25</f>
        <v>-2.78260111223347E-4</v>
      </c>
      <c r="N172" s="118">
        <f>VLOOKUP(D172,Lookups!$B$6:$H$304,6)</f>
        <v>41897</v>
      </c>
      <c r="O172" s="24">
        <f>VLOOKUP(D172,Lookups!$B$6:$E$304,4)</f>
        <v>4.4999999999999998E-2</v>
      </c>
      <c r="P172" s="19">
        <f>VLOOKUP(D172,Lookups!$B$6:$D$304,3)</f>
        <v>21</v>
      </c>
      <c r="Q172" s="147">
        <f t="shared" si="10"/>
        <v>0</v>
      </c>
      <c r="R172" s="28">
        <f t="shared" ca="1" si="11"/>
        <v>4708</v>
      </c>
    </row>
    <row r="173" spans="1:18" x14ac:dyDescent="0.2">
      <c r="A173" s="24"/>
      <c r="B173" s="25"/>
      <c r="C173" s="131">
        <v>0.155</v>
      </c>
      <c r="D173" s="93">
        <v>41913</v>
      </c>
      <c r="E173" s="128">
        <f t="shared" si="9"/>
        <v>42.419770704138109</v>
      </c>
      <c r="F173" s="127">
        <f t="shared" si="12"/>
        <v>75</v>
      </c>
      <c r="G173" s="64">
        <f ca="1">IF(AND(E173&gt;F173,$G$1="no"),"",_xll.EURO(E173,F173,O173,O173,C173,R173,1,0))</f>
        <v>1.371786838229391</v>
      </c>
      <c r="H173" s="9">
        <f ca="1">_xll.EURO(E173,F173,O173,O173,C173,R173,1,1)</f>
        <v>0.12781679517670397</v>
      </c>
      <c r="I173" s="64">
        <f ca="1">IF(AND(F173&gt;E173,$G$1="no"),"",_xll.EURO(E173,F173,O173,O173,C173,R173,0,0))</f>
        <v>19.545359272369698</v>
      </c>
      <c r="J173" s="10">
        <f ca="1">_xll.EURO(E173,F173,O173,O173,C173,R173,0,1)</f>
        <v>-0.42999304308765074</v>
      </c>
      <c r="K173" s="14">
        <f ca="1">_xll.EURO($E173,$F173,$O173,$O173,$C173,$R173,1,2)</f>
        <v>7.1374543126418132E-3</v>
      </c>
      <c r="L173" s="10">
        <f ca="1">_xll.EURO($E173,$F173,$O173,$O173,$C173,$R173,1,3)/100</f>
        <v>0.25823583265639244</v>
      </c>
      <c r="M173" s="10">
        <f ca="1">_xll.EURO($E173,$F173,$O173,$O173,$C173,$R173,1,5)/365.25</f>
        <v>-2.5339061657616278E-4</v>
      </c>
      <c r="N173" s="118">
        <f>VLOOKUP(D173,Lookups!$B$6:$H$304,6)</f>
        <v>41927</v>
      </c>
      <c r="O173" s="24">
        <f>VLOOKUP(D173,Lookups!$B$6:$E$304,4)</f>
        <v>4.4999999999999998E-2</v>
      </c>
      <c r="P173" s="19">
        <f>VLOOKUP(D173,Lookups!$B$6:$D$304,3)</f>
        <v>23</v>
      </c>
      <c r="Q173" s="147">
        <f t="shared" si="10"/>
        <v>0</v>
      </c>
      <c r="R173" s="28">
        <f t="shared" ca="1" si="11"/>
        <v>4738</v>
      </c>
    </row>
    <row r="174" spans="1:18" x14ac:dyDescent="0.2">
      <c r="A174" s="24"/>
      <c r="B174" s="25"/>
      <c r="C174" s="131">
        <v>0.155</v>
      </c>
      <c r="D174" s="93">
        <v>41944</v>
      </c>
      <c r="E174" s="128">
        <f t="shared" si="9"/>
        <v>42.362593354332503</v>
      </c>
      <c r="F174" s="127">
        <f t="shared" si="12"/>
        <v>75</v>
      </c>
      <c r="G174" s="64">
        <f ca="1">IF(AND(E174&gt;F174,$G$1="no"),"",_xll.EURO(E174,F174,O174,O174,C174,R174,1,0))</f>
        <v>1.3722916236109546</v>
      </c>
      <c r="H174" s="9">
        <f ca="1">_xll.EURO(E174,F174,O174,O174,C174,R174,1,1)</f>
        <v>0.12763732814479178</v>
      </c>
      <c r="I174" s="64">
        <f ca="1">IF(AND(F174&gt;E174,$G$1="no"),"",_xll.EURO(E174,F174,O174,O174,C174,R174,0,0))</f>
        <v>19.508358587357765</v>
      </c>
      <c r="J174" s="10">
        <f ca="1">_xll.EURO(E174,F174,O174,O174,C174,R174,0,1)</f>
        <v>-0.42804612920350538</v>
      </c>
      <c r="K174" s="14">
        <f ca="1">_xll.EURO($E174,$F174,$O174,$O174,$C174,$R174,1,2)</f>
        <v>7.1062736871787945E-3</v>
      </c>
      <c r="L174" s="10">
        <f ca="1">_xll.EURO($E174,$F174,$O174,$O174,$C174,$R174,1,3)/100</f>
        <v>0.25809274902934209</v>
      </c>
      <c r="M174" s="10">
        <f ca="1">_xll.EURO($E174,$F174,$O174,$O174,$C174,$R174,1,5)/365.25</f>
        <v>-2.5035017515325316E-4</v>
      </c>
      <c r="N174" s="118">
        <f>VLOOKUP(D174,Lookups!$B$6:$H$304,6)</f>
        <v>41958</v>
      </c>
      <c r="O174" s="24">
        <f>VLOOKUP(D174,Lookups!$B$6:$E$304,4)</f>
        <v>4.4999999999999998E-2</v>
      </c>
      <c r="P174" s="19">
        <f>VLOOKUP(D174,Lookups!$B$6:$D$304,3)</f>
        <v>19</v>
      </c>
      <c r="Q174" s="147">
        <f t="shared" si="10"/>
        <v>0</v>
      </c>
      <c r="R174" s="28">
        <f t="shared" ca="1" si="11"/>
        <v>4769</v>
      </c>
    </row>
    <row r="175" spans="1:18" x14ac:dyDescent="0.2">
      <c r="A175" s="24"/>
      <c r="B175" s="25"/>
      <c r="C175" s="131">
        <v>0.155</v>
      </c>
      <c r="D175" s="93">
        <v>41974</v>
      </c>
      <c r="E175" s="128">
        <f t="shared" si="9"/>
        <v>42.362593354332503</v>
      </c>
      <c r="F175" s="127">
        <f t="shared" si="12"/>
        <v>75</v>
      </c>
      <c r="G175" s="64">
        <f ca="1">IF(AND(E175&gt;F175,$G$1="no"),"",_xll.EURO(E175,F175,O175,O175,C175,R175,1,0))</f>
        <v>1.3797642611720526</v>
      </c>
      <c r="H175" s="9">
        <f ca="1">_xll.EURO(E175,F175,O175,O175,C175,R175,1,1)</f>
        <v>0.12785154585120651</v>
      </c>
      <c r="I175" s="64">
        <f ca="1">IF(AND(F175&gt;E175,$G$1="no"),"",_xll.EURO(E175,F175,O175,O175,C175,R175,0,0))</f>
        <v>19.448922261115953</v>
      </c>
      <c r="J175" s="10">
        <f ca="1">_xll.EURO(E175,F175,O175,O175,C175,R175,0,1)</f>
        <v>-0.42578184163310584</v>
      </c>
      <c r="K175" s="14">
        <f ca="1">_xll.EURO($E175,$F175,$O175,$O175,$C175,$R175,1,2)</f>
        <v>7.0791301410174853E-3</v>
      </c>
      <c r="L175" s="10">
        <f ca="1">_xll.EURO($E175,$F175,$O175,$O175,$C175,$R175,1,3)/100</f>
        <v>0.2587242863358446</v>
      </c>
      <c r="M175" s="10">
        <f ca="1">_xll.EURO($E175,$F175,$O175,$O175,$C175,$R175,1,5)/365.25</f>
        <v>-2.4782747618158835E-4</v>
      </c>
      <c r="N175" s="118">
        <f>VLOOKUP(D175,Lookups!$B$6:$H$304,6)</f>
        <v>41988</v>
      </c>
      <c r="O175" s="24">
        <f>VLOOKUP(D175,Lookups!$B$6:$E$304,4)</f>
        <v>4.4999999999999998E-2</v>
      </c>
      <c r="P175" s="19">
        <f>VLOOKUP(D175,Lookups!$B$6:$D$304,3)</f>
        <v>22</v>
      </c>
      <c r="Q175" s="147">
        <f t="shared" si="10"/>
        <v>0</v>
      </c>
      <c r="R175" s="28">
        <f t="shared" ca="1" si="11"/>
        <v>4799</v>
      </c>
    </row>
    <row r="176" spans="1:18" x14ac:dyDescent="0.2">
      <c r="A176" s="24"/>
      <c r="B176" s="25"/>
      <c r="C176" s="131">
        <v>0.155</v>
      </c>
      <c r="D176" s="93">
        <v>42005</v>
      </c>
      <c r="E176" s="128">
        <f t="shared" si="9"/>
        <v>46.749442343705212</v>
      </c>
      <c r="F176" s="127">
        <f t="shared" si="12"/>
        <v>75</v>
      </c>
      <c r="G176" s="64">
        <f ca="1">IF(AND(E176&gt;F176,$G$1="no"),"",_xll.EURO(E176,F176,O176,O176,C176,R176,1,0))</f>
        <v>2.0175636601288423</v>
      </c>
      <c r="H176" s="9">
        <f ca="1">_xll.EURO(E176,F176,O176,O176,C176,R176,1,1)</f>
        <v>0.15929952151114951</v>
      </c>
      <c r="I176" s="64">
        <f ca="1">IF(AND(F176&gt;E176,$G$1="no"),"",_xll.EURO(E176,F176,O176,O176,C176,R176,0,0))</f>
        <v>17.598393915797704</v>
      </c>
      <c r="J176" s="10">
        <f ca="1">_xll.EURO(E176,F176,O176,O176,C176,R176,0,1)</f>
        <v>-0.392223405760948</v>
      </c>
      <c r="K176" s="14">
        <f ca="1">_xll.EURO($E176,$F176,$O176,$O176,$C176,$R176,1,2)</f>
        <v>7.1510256572929181E-3</v>
      </c>
      <c r="L176" s="10">
        <f ca="1">_xll.EURO($E176,$F176,$O176,$O176,$C176,$R176,1,3)/100</f>
        <v>0.32033899592421994</v>
      </c>
      <c r="M176" s="10">
        <f ca="1">_xll.EURO($E176,$F176,$O176,$O176,$C176,$R176,1,5)/365.25</f>
        <v>-2.654310230216047E-4</v>
      </c>
      <c r="N176" s="118">
        <f>VLOOKUP(D176,Lookups!$B$6:$H$304,6)</f>
        <v>42019</v>
      </c>
      <c r="O176" s="24">
        <f>VLOOKUP(D176,Lookups!$B$6:$E$304,4)</f>
        <v>4.4999999999999998E-2</v>
      </c>
      <c r="P176" s="19">
        <f>VLOOKUP(D176,Lookups!$B$6:$D$304,3)</f>
        <v>21</v>
      </c>
      <c r="Q176" s="147">
        <f t="shared" si="10"/>
        <v>0</v>
      </c>
      <c r="R176" s="28">
        <f t="shared" ca="1" si="11"/>
        <v>4830</v>
      </c>
    </row>
    <row r="177" spans="1:18" x14ac:dyDescent="0.2">
      <c r="A177" s="24"/>
      <c r="B177" s="25"/>
      <c r="C177" s="131">
        <v>0.155</v>
      </c>
      <c r="D177" s="93">
        <v>42036</v>
      </c>
      <c r="E177" s="128">
        <f t="shared" si="9"/>
        <v>82.324078228384963</v>
      </c>
      <c r="F177" s="127">
        <f t="shared" ref="F177:F208" si="13">IF($G$8="atm",E177,$G$8)</f>
        <v>75</v>
      </c>
      <c r="G177" s="64">
        <f ca="1">IF(AND(E177&gt;F177,$G$1="no"),"",_xll.EURO(E177,F177,O177,O177,C177,R177,1,0))</f>
        <v>11.759864399743964</v>
      </c>
      <c r="H177" s="9">
        <f ca="1">_xll.EURO(E177,F177,O177,O177,C177,R177,1,1)</f>
        <v>0.36962027233947825</v>
      </c>
      <c r="I177" s="64">
        <f ca="1">IF(AND(F177&gt;E177,$G$1="no"),"",_xll.EURO(E177,F177,O177,O177,C177,R177,0,0))</f>
        <v>7.7358655883217544</v>
      </c>
      <c r="J177" s="10">
        <f ca="1">_xll.EURO(E177,F177,O177,O177,C177,R177,0,1)</f>
        <v>-0.179800239831859</v>
      </c>
      <c r="K177" s="14">
        <f ca="1">_xll.EURO($E177,$F177,$O177,$O177,$C177,$R177,1,2)</f>
        <v>4.2599263947067255E-3</v>
      </c>
      <c r="L177" s="10">
        <f ca="1">_xll.EURO($E177,$F177,$O177,$O177,$C177,$R177,1,3)/100</f>
        <v>0.59555646464131728</v>
      </c>
      <c r="M177" s="10">
        <f ca="1">_xll.EURO($E177,$F177,$O177,$O177,$C177,$R177,1,5)/365.25</f>
        <v>4.9934506346529313E-4</v>
      </c>
      <c r="N177" s="118">
        <f>VLOOKUP(D177,Lookups!$B$6:$H$304,6)</f>
        <v>42050</v>
      </c>
      <c r="O177" s="24">
        <f>VLOOKUP(D177,Lookups!$B$6:$E$304,4)</f>
        <v>4.4999999999999998E-2</v>
      </c>
      <c r="P177" s="19">
        <f>VLOOKUP(D177,Lookups!$B$6:$D$304,3)</f>
        <v>20</v>
      </c>
      <c r="Q177" s="147">
        <f t="shared" si="10"/>
        <v>0</v>
      </c>
      <c r="R177" s="28">
        <f t="shared" ca="1" si="11"/>
        <v>4861</v>
      </c>
    </row>
    <row r="178" spans="1:18" x14ac:dyDescent="0.2">
      <c r="A178" s="24"/>
      <c r="B178" s="25"/>
      <c r="C178" s="131">
        <v>0.155</v>
      </c>
      <c r="D178" s="93">
        <v>42064</v>
      </c>
      <c r="E178" s="128">
        <f t="shared" si="9"/>
        <v>44.912921959671827</v>
      </c>
      <c r="F178" s="127">
        <f t="shared" si="13"/>
        <v>75</v>
      </c>
      <c r="G178" s="64">
        <f ca="1">IF(AND(E178&gt;F178,$G$1="no"),"",_xll.EURO(E178,F178,O178,O178,C178,R178,1,0))</f>
        <v>1.7521905318610864</v>
      </c>
      <c r="H178" s="9">
        <f ca="1">_xll.EURO(E178,F178,O178,O178,C178,R178,1,1)</f>
        <v>0.14641378188305304</v>
      </c>
      <c r="I178" s="64">
        <f ca="1">IF(AND(F178&gt;E178,$G$1="no"),"",_xll.EURO(E178,F178,O178,O178,C178,R178,0,0))</f>
        <v>18.225721616848553</v>
      </c>
      <c r="J178" s="10">
        <f ca="1">_xll.EURO(E178,F178,O178,O178,C178,R178,0,1)</f>
        <v>-0.40111466414638991</v>
      </c>
      <c r="K178" s="14">
        <f ca="1">_xll.EURO($E178,$F178,$O178,$O178,$C178,$R178,1,2)</f>
        <v>7.0737076988686264E-3</v>
      </c>
      <c r="L178" s="10">
        <f ca="1">_xll.EURO($E178,$F178,$O178,$O178,$C178,$R178,1,3)/100</f>
        <v>0.29604057671613321</v>
      </c>
      <c r="M178" s="10">
        <f ca="1">_xll.EURO($E178,$F178,$O178,$O178,$C178,$R178,1,5)/365.25</f>
        <v>-2.5340530035987174E-4</v>
      </c>
      <c r="N178" s="118">
        <f>VLOOKUP(D178,Lookups!$B$6:$H$304,6)</f>
        <v>42078</v>
      </c>
      <c r="O178" s="24">
        <f>VLOOKUP(D178,Lookups!$B$6:$E$304,4)</f>
        <v>4.4999999999999998E-2</v>
      </c>
      <c r="P178" s="19">
        <f>VLOOKUP(D178,Lookups!$B$6:$D$304,3)</f>
        <v>22</v>
      </c>
      <c r="Q178" s="147">
        <f t="shared" si="10"/>
        <v>0</v>
      </c>
      <c r="R178" s="28">
        <f t="shared" ca="1" si="11"/>
        <v>4889</v>
      </c>
    </row>
    <row r="179" spans="1:18" x14ac:dyDescent="0.2">
      <c r="A179" s="24"/>
      <c r="B179" s="25"/>
      <c r="C179" s="131">
        <v>0.155</v>
      </c>
      <c r="D179" s="93">
        <v>42095</v>
      </c>
      <c r="E179" s="128">
        <f t="shared" si="9"/>
        <v>44.100537184197549</v>
      </c>
      <c r="F179" s="127">
        <f t="shared" si="13"/>
        <v>75</v>
      </c>
      <c r="G179" s="64">
        <f ca="1">IF(AND(E179&gt;F179,$G$1="no"),"",_xll.EURO(E179,F179,O179,O179,C179,R179,1,0))</f>
        <v>1.6432805921312053</v>
      </c>
      <c r="H179" s="9">
        <f ca="1">_xll.EURO(E179,F179,O179,O179,C179,R179,1,1)</f>
        <v>0.1408150856991553</v>
      </c>
      <c r="I179" s="64">
        <f ca="1">IF(AND(F179&gt;E179,$G$1="no"),"",_xll.EURO(E179,F179,O179,O179,C179,R179,0,0))</f>
        <v>18.497122460715477</v>
      </c>
      <c r="J179" s="10">
        <f ca="1">_xll.EURO(E179,F179,O179,O179,C179,R179,0,1)</f>
        <v>-0.40462617226229253</v>
      </c>
      <c r="K179" s="14">
        <f ca="1">_xll.EURO($E179,$F179,$O179,$O179,$C179,$R179,1,2)</f>
        <v>7.0263664101609296E-3</v>
      </c>
      <c r="L179" s="10">
        <f ca="1">_xll.EURO($E179,$F179,$O179,$O179,$C179,$R179,1,3)/100</f>
        <v>0.28531534456779845</v>
      </c>
      <c r="M179" s="10">
        <f ca="1">_xll.EURO($E179,$F179,$O179,$O179,$C179,$R179,1,5)/365.25</f>
        <v>-2.4697209079893557E-4</v>
      </c>
      <c r="N179" s="118">
        <f>VLOOKUP(D179,Lookups!$B$6:$H$304,6)</f>
        <v>42109</v>
      </c>
      <c r="O179" s="24">
        <f>VLOOKUP(D179,Lookups!$B$6:$E$304,4)</f>
        <v>4.4999999999999998E-2</v>
      </c>
      <c r="P179" s="19">
        <f>VLOOKUP(D179,Lookups!$B$6:$D$304,3)</f>
        <v>22</v>
      </c>
      <c r="Q179" s="147">
        <f t="shared" si="10"/>
        <v>0</v>
      </c>
      <c r="R179" s="28">
        <f t="shared" ca="1" si="11"/>
        <v>4920</v>
      </c>
    </row>
    <row r="180" spans="1:18" x14ac:dyDescent="0.2">
      <c r="A180" s="24"/>
      <c r="B180" s="25"/>
      <c r="C180" s="131">
        <v>0.155</v>
      </c>
      <c r="D180" s="93">
        <v>42125</v>
      </c>
      <c r="E180" s="128">
        <f t="shared" si="9"/>
        <v>47.001916694854266</v>
      </c>
      <c r="F180" s="127">
        <f t="shared" si="13"/>
        <v>75</v>
      </c>
      <c r="G180" s="64">
        <f ca="1">IF(AND(E180&gt;F180,$G$1="no"),"",_xll.EURO(E180,F180,O180,O180,C180,R180,1,0))</f>
        <v>2.0890843252399751</v>
      </c>
      <c r="H180" s="9">
        <f ca="1">_xll.EURO(E180,F180,O180,O180,C180,R180,1,1)</f>
        <v>0.16128656501344618</v>
      </c>
      <c r="I180" s="64">
        <f ca="1">IF(AND(F180&gt;E180,$G$1="no"),"",_xll.EURO(E180,F180,O180,O180,C180,R180,0,0))</f>
        <v>17.304054020974988</v>
      </c>
      <c r="J180" s="10">
        <f ca="1">_xll.EURO(E180,F180,O180,O180,C180,R180,0,1)</f>
        <v>-0.3821424093884791</v>
      </c>
      <c r="K180" s="14">
        <f ca="1">_xll.EURO($E180,$F180,$O180,$O180,$C180,$R180,1,2)</f>
        <v>7.0106775241187977E-3</v>
      </c>
      <c r="L180" s="10">
        <f ca="1">_xll.EURO($E180,$F180,$O180,$O180,$C180,$R180,1,3)/100</f>
        <v>0.32534025319459425</v>
      </c>
      <c r="M180" s="10">
        <f ca="1">_xll.EURO($E180,$F180,$O180,$O180,$C180,$R180,1,5)/365.25</f>
        <v>-2.5198905109552391E-4</v>
      </c>
      <c r="N180" s="118">
        <f>VLOOKUP(D180,Lookups!$B$6:$H$304,6)</f>
        <v>42139</v>
      </c>
      <c r="O180" s="24">
        <f>VLOOKUP(D180,Lookups!$B$6:$E$304,4)</f>
        <v>4.4999999999999998E-2</v>
      </c>
      <c r="P180" s="19">
        <f>VLOOKUP(D180,Lookups!$B$6:$D$304,3)</f>
        <v>20</v>
      </c>
      <c r="Q180" s="147">
        <f t="shared" si="10"/>
        <v>0</v>
      </c>
      <c r="R180" s="28">
        <f t="shared" ca="1" si="11"/>
        <v>4950</v>
      </c>
    </row>
    <row r="181" spans="1:18" x14ac:dyDescent="0.2">
      <c r="A181" s="24"/>
      <c r="B181" s="25"/>
      <c r="C181" s="131">
        <v>0.155</v>
      </c>
      <c r="D181" s="93">
        <v>42156</v>
      </c>
      <c r="E181" s="128">
        <f t="shared" si="9"/>
        <v>54.255279142813791</v>
      </c>
      <c r="F181" s="127">
        <f t="shared" si="13"/>
        <v>75</v>
      </c>
      <c r="G181" s="64">
        <f ca="1">IF(AND(E181&gt;F181,$G$1="no"),"",_xll.EURO(E181,F181,O181,O181,C181,R181,1,0))</f>
        <v>3.4487489569134624</v>
      </c>
      <c r="H181" s="9">
        <f ca="1">_xll.EURO(E181,F181,O181,O181,C181,R181,1,1)</f>
        <v>0.21109674012705776</v>
      </c>
      <c r="I181" s="64">
        <f ca="1">IF(AND(F181&gt;E181,$G$1="no"),"",_xll.EURO(E181,F181,O181,O181,C181,R181,0,0))</f>
        <v>14.679057385845503</v>
      </c>
      <c r="J181" s="10">
        <f ca="1">_xll.EURO(E181,F181,O181,O181,C181,R181,0,1)</f>
        <v>-0.3302606734648314</v>
      </c>
      <c r="K181" s="14">
        <f ca="1">_xll.EURO($E181,$F181,$O181,$O181,$C181,$R181,1,2)</f>
        <v>6.6880046117059489E-3</v>
      </c>
      <c r="L181" s="10">
        <f ca="1">_xll.EURO($E181,$F181,$O181,$O181,$C181,$R181,1,3)/100</f>
        <v>0.41613915763584336</v>
      </c>
      <c r="M181" s="10">
        <f ca="1">_xll.EURO($E181,$F181,$O181,$O181,$C181,$R181,1,5)/365.25</f>
        <v>-2.2257890144517306E-4</v>
      </c>
      <c r="N181" s="118">
        <f>VLOOKUP(D181,Lookups!$B$6:$H$304,6)</f>
        <v>42170</v>
      </c>
      <c r="O181" s="24">
        <f>VLOOKUP(D181,Lookups!$B$6:$E$304,4)</f>
        <v>4.4999999999999998E-2</v>
      </c>
      <c r="P181" s="19">
        <f>VLOOKUP(D181,Lookups!$B$6:$D$304,3)</f>
        <v>22</v>
      </c>
      <c r="Q181" s="147">
        <f t="shared" si="10"/>
        <v>0</v>
      </c>
      <c r="R181" s="28">
        <f t="shared" ca="1" si="11"/>
        <v>4981</v>
      </c>
    </row>
    <row r="182" spans="1:18" x14ac:dyDescent="0.2">
      <c r="A182" s="24"/>
      <c r="B182" s="25"/>
      <c r="C182" s="131">
        <v>0.155</v>
      </c>
      <c r="D182" s="93">
        <v>42186</v>
      </c>
      <c r="E182" s="128">
        <f t="shared" si="9"/>
        <v>64.119871728415646</v>
      </c>
      <c r="F182" s="127">
        <f t="shared" si="13"/>
        <v>75</v>
      </c>
      <c r="G182" s="64">
        <f ca="1">IF(AND(E182&gt;F182,$G$1="no"),"",_xll.EURO(E182,F182,O182,O182,C182,R182,1,0))</f>
        <v>5.8469394118032412</v>
      </c>
      <c r="H182" s="9">
        <f ca="1">_xll.EURO(E182,F182,O182,O182,C182,R182,1,1)</f>
        <v>0.27270464184692289</v>
      </c>
      <c r="I182" s="64">
        <f ca="1">IF(AND(F182&gt;E182,$G$1="no"),"",_xll.EURO(E182,F182,O182,O182,C182,R182,0,0))</f>
        <v>11.715247533907757</v>
      </c>
      <c r="J182" s="10">
        <f ca="1">_xll.EURO(E182,F182,O182,O182,C182,R182,0,1)</f>
        <v>-0.26665555461608964</v>
      </c>
      <c r="K182" s="14">
        <f ca="1">_xll.EURO($E182,$F182,$O182,$O182,$C182,$R182,1,2)</f>
        <v>5.8445976739842694E-3</v>
      </c>
      <c r="L182" s="10">
        <f ca="1">_xll.EURO($E182,$F182,$O182,$O182,$C182,$R182,1,3)/100</f>
        <v>0.51098221782296949</v>
      </c>
      <c r="M182" s="10">
        <f ca="1">_xll.EURO($E182,$F182,$O182,$O182,$C182,$R182,1,5)/365.25</f>
        <v>-6.9921668045117865E-5</v>
      </c>
      <c r="N182" s="118">
        <f>VLOOKUP(D182,Lookups!$B$6:$H$304,6)</f>
        <v>42200</v>
      </c>
      <c r="O182" s="24">
        <f>VLOOKUP(D182,Lookups!$B$6:$E$304,4)</f>
        <v>4.4999999999999998E-2</v>
      </c>
      <c r="P182" s="19">
        <f>VLOOKUP(D182,Lookups!$B$6:$D$304,3)</f>
        <v>23</v>
      </c>
      <c r="Q182" s="147">
        <f t="shared" si="10"/>
        <v>0</v>
      </c>
      <c r="R182" s="28">
        <f t="shared" ca="1" si="11"/>
        <v>5011</v>
      </c>
    </row>
    <row r="183" spans="1:18" x14ac:dyDescent="0.2">
      <c r="A183" s="24"/>
      <c r="B183" s="25"/>
      <c r="C183" s="131">
        <v>0.155</v>
      </c>
      <c r="D183" s="93">
        <v>42217</v>
      </c>
      <c r="E183" s="128">
        <f t="shared" si="9"/>
        <v>64.119880582639468</v>
      </c>
      <c r="F183" s="127">
        <f t="shared" si="13"/>
        <v>75</v>
      </c>
      <c r="G183" s="64">
        <f ca="1">IF(AND(E183&gt;F183,$G$1="no"),"",_xll.EURO(E183,F183,O183,O183,C183,R183,1,0))</f>
        <v>5.8490207611986804</v>
      </c>
      <c r="H183" s="9">
        <f ca="1">_xll.EURO(E183,F183,O183,O183,C183,R183,1,1)</f>
        <v>0.2720353088436121</v>
      </c>
      <c r="I183" s="64">
        <f ca="1">IF(AND(F183&gt;E183,$G$1="no"),"",_xll.EURO(E183,F183,O183,O183,C183,R183,0,0))</f>
        <v>11.694954032099456</v>
      </c>
      <c r="J183" s="10">
        <f ca="1">_xll.EURO(E183,F183,O183,O183,C183,R183,0,1)</f>
        <v>-0.26526883706244248</v>
      </c>
      <c r="K183" s="14">
        <f ca="1">_xll.EURO($E183,$F183,$O183,$O183,$C183,$R183,1,2)</f>
        <v>5.804241138827341E-3</v>
      </c>
      <c r="L183" s="10">
        <f ca="1">_xll.EURO($E183,$F183,$O183,$O183,$C183,$R183,1,3)/100</f>
        <v>0.51059337046119313</v>
      </c>
      <c r="M183" s="10">
        <f ca="1">_xll.EURO($E183,$F183,$O183,$O183,$C183,$R183,1,5)/365.25</f>
        <v>-6.4208601661987666E-5</v>
      </c>
      <c r="N183" s="118">
        <f>VLOOKUP(D183,Lookups!$B$6:$H$304,6)</f>
        <v>42231</v>
      </c>
      <c r="O183" s="24">
        <f>VLOOKUP(D183,Lookups!$B$6:$E$304,4)</f>
        <v>4.4999999999999998E-2</v>
      </c>
      <c r="P183" s="19">
        <f>VLOOKUP(D183,Lookups!$B$6:$D$304,3)</f>
        <v>21</v>
      </c>
      <c r="Q183" s="147">
        <f t="shared" si="10"/>
        <v>0</v>
      </c>
      <c r="R183" s="28">
        <f t="shared" ca="1" si="11"/>
        <v>5042</v>
      </c>
    </row>
    <row r="184" spans="1:18" x14ac:dyDescent="0.2">
      <c r="A184" s="24"/>
      <c r="B184" s="25"/>
      <c r="C184" s="131">
        <v>0.155</v>
      </c>
      <c r="D184" s="93">
        <v>42248</v>
      </c>
      <c r="E184" s="128">
        <f t="shared" si="9"/>
        <v>47.001907840630444</v>
      </c>
      <c r="F184" s="127">
        <f t="shared" si="13"/>
        <v>75</v>
      </c>
      <c r="G184" s="64">
        <f ca="1">IF(AND(E184&gt;F184,$G$1="no"),"",_xll.EURO(E184,F184,O184,O184,C184,R184,1,0))</f>
        <v>2.1192159585922807</v>
      </c>
      <c r="H184" s="9">
        <f ca="1">_xll.EURO(E184,F184,O184,O184,C184,R184,1,1)</f>
        <v>0.16137213827280128</v>
      </c>
      <c r="I184" s="64">
        <f ca="1">IF(AND(F184&gt;E184,$G$1="no"),"",_xll.EURO(E184,F184,O184,O184,C184,R184,0,0))</f>
        <v>17.105360900975199</v>
      </c>
      <c r="J184" s="10">
        <f ca="1">_xll.EURO(E184,F184,O184,O184,C184,R184,0,1)</f>
        <v>-0.37388379477718714</v>
      </c>
      <c r="K184" s="14">
        <f ca="1">_xll.EURO($E184,$F184,$O184,$O184,$C184,$R184,1,2)</f>
        <v>6.8697468599088606E-3</v>
      </c>
      <c r="L184" s="10">
        <f ca="1">_xll.EURO($E184,$F184,$O184,$O184,$C184,$R184,1,3)/100</f>
        <v>0.32672174755456157</v>
      </c>
      <c r="M184" s="10">
        <f ca="1">_xll.EURO($E184,$F184,$O184,$O184,$C184,$R184,1,5)/365.25</f>
        <v>-2.3803702179452522E-4</v>
      </c>
      <c r="N184" s="118">
        <f>VLOOKUP(D184,Lookups!$B$6:$H$304,6)</f>
        <v>42262</v>
      </c>
      <c r="O184" s="24">
        <f>VLOOKUP(D184,Lookups!$B$6:$E$304,4)</f>
        <v>4.4999999999999998E-2</v>
      </c>
      <c r="P184" s="19">
        <f>VLOOKUP(D184,Lookups!$B$6:$D$304,3)</f>
        <v>21</v>
      </c>
      <c r="Q184" s="147">
        <f t="shared" si="10"/>
        <v>0</v>
      </c>
      <c r="R184" s="28">
        <f t="shared" ca="1" si="11"/>
        <v>5073</v>
      </c>
    </row>
    <row r="185" spans="1:18" x14ac:dyDescent="0.2">
      <c r="A185" s="24"/>
      <c r="B185" s="25"/>
      <c r="C185" s="131">
        <v>0.155</v>
      </c>
      <c r="D185" s="93">
        <v>42278</v>
      </c>
      <c r="E185" s="128">
        <f t="shared" si="9"/>
        <v>43.056067264700175</v>
      </c>
      <c r="F185" s="127">
        <f t="shared" si="13"/>
        <v>75</v>
      </c>
      <c r="G185" s="64">
        <f ca="1">IF(AND(E185&gt;F185,$G$1="no"),"",_xll.EURO(E185,F185,O185,O185,C185,R185,1,0))</f>
        <v>1.5428123494132482</v>
      </c>
      <c r="H185" s="9">
        <f ca="1">_xll.EURO(E185,F185,O185,O185,C185,R185,1,1)</f>
        <v>0.1343807282412989</v>
      </c>
      <c r="I185" s="64">
        <f ca="1">IF(AND(F185&gt;E185,$G$1="no"),"",_xll.EURO(E185,F185,O185,O185,C185,R185,0,0))</f>
        <v>18.577911960773772</v>
      </c>
      <c r="J185" s="10">
        <f ca="1">_xll.EURO(E185,F185,O185,O185,C185,R185,0,1)</f>
        <v>-0.39890049772796921</v>
      </c>
      <c r="K185" s="14">
        <f ca="1">_xll.EURO($E185,$F185,$O185,$O185,$C185,$R185,1,2)</f>
        <v>6.822054499767847E-3</v>
      </c>
      <c r="L185" s="10">
        <f ca="1">_xll.EURO($E185,$F185,$O185,$O185,$C185,$R185,1,3)/100</f>
        <v>0.27387408792789125</v>
      </c>
      <c r="M185" s="10">
        <f ca="1">_xll.EURO($E185,$F185,$O185,$O185,$C185,$R185,1,5)/365.25</f>
        <v>-2.2585699325657193E-4</v>
      </c>
      <c r="N185" s="118">
        <f>VLOOKUP(D185,Lookups!$B$6:$H$304,6)</f>
        <v>42292</v>
      </c>
      <c r="O185" s="24">
        <f>VLOOKUP(D185,Lookups!$B$6:$E$304,4)</f>
        <v>4.4999999999999998E-2</v>
      </c>
      <c r="P185" s="19">
        <f>VLOOKUP(D185,Lookups!$B$6:$D$304,3)</f>
        <v>22</v>
      </c>
      <c r="Q185" s="147">
        <f t="shared" si="10"/>
        <v>0</v>
      </c>
      <c r="R185" s="28">
        <f t="shared" ca="1" si="11"/>
        <v>5103</v>
      </c>
    </row>
    <row r="186" spans="1:18" x14ac:dyDescent="0.2">
      <c r="A186" s="24"/>
      <c r="B186" s="25"/>
      <c r="C186" s="131">
        <v>0.155</v>
      </c>
      <c r="D186" s="93">
        <v>42309</v>
      </c>
      <c r="E186" s="128">
        <f t="shared" si="9"/>
        <v>42.998032254647484</v>
      </c>
      <c r="F186" s="127">
        <f t="shared" si="13"/>
        <v>75</v>
      </c>
      <c r="G186" s="64">
        <f ca="1">IF(AND(E186&gt;F186,$G$1="no"),"",_xll.EURO(E186,F186,O186,O186,C186,R186,1,0))</f>
        <v>1.5419779238006139</v>
      </c>
      <c r="H186" s="9">
        <f ca="1">_xll.EURO(E186,F186,O186,O186,C186,R186,1,1)</f>
        <v>0.13411507017764493</v>
      </c>
      <c r="I186" s="64">
        <f ca="1">IF(AND(F186&gt;E186,$G$1="no"),"",_xll.EURO(E186,F186,O186,O186,C186,R186,0,0))</f>
        <v>18.542970439022135</v>
      </c>
      <c r="J186" s="10">
        <f ca="1">_xll.EURO(E186,F186,O186,O186,C186,R186,0,1)</f>
        <v>-0.39713327837712442</v>
      </c>
      <c r="K186" s="14">
        <f ca="1">_xll.EURO($E186,$F186,$O186,$O186,$C186,$R186,1,2)</f>
        <v>6.7912326839974016E-3</v>
      </c>
      <c r="L186" s="10">
        <f ca="1">_xll.EURO($E186,$F186,$O186,$O186,$C186,$R186,1,3)/100</f>
        <v>0.27355402603490508</v>
      </c>
      <c r="M186" s="10">
        <f ca="1">_xll.EURO($E186,$F186,$O186,$O186,$C186,$R186,1,5)/365.25</f>
        <v>-2.2296515124227141E-4</v>
      </c>
      <c r="N186" s="118">
        <f>VLOOKUP(D186,Lookups!$B$6:$H$304,6)</f>
        <v>42323</v>
      </c>
      <c r="O186" s="24">
        <f>VLOOKUP(D186,Lookups!$B$6:$E$304,4)</f>
        <v>4.4999999999999998E-2</v>
      </c>
      <c r="P186" s="19">
        <f>VLOOKUP(D186,Lookups!$B$6:$D$304,3)</f>
        <v>20</v>
      </c>
      <c r="Q186" s="147">
        <f t="shared" si="10"/>
        <v>0</v>
      </c>
      <c r="R186" s="28">
        <f t="shared" ca="1" si="11"/>
        <v>5134</v>
      </c>
    </row>
    <row r="187" spans="1:18" x14ac:dyDescent="0.2">
      <c r="A187" s="24"/>
      <c r="B187" s="25"/>
      <c r="C187" s="131">
        <v>0.155</v>
      </c>
      <c r="D187" s="93">
        <v>42339</v>
      </c>
      <c r="E187" s="128">
        <f t="shared" si="9"/>
        <v>42.998032254647484</v>
      </c>
      <c r="F187" s="127">
        <f t="shared" si="13"/>
        <v>75</v>
      </c>
      <c r="G187" s="64">
        <f ca="1">IF(AND(E187&gt;F187,$G$1="no"),"",_xll.EURO(E187,F187,O187,O187,C187,R187,1,0))</f>
        <v>1.548628654777997</v>
      </c>
      <c r="H187" s="9">
        <f ca="1">_xll.EURO(E187,F187,O187,O187,C187,R187,1,1)</f>
        <v>0.13423517201024202</v>
      </c>
      <c r="I187" s="64">
        <f ca="1">IF(AND(F187&gt;E187,$G$1="no"),"",_xll.EURO(E187,F187,O187,O187,C187,R187,0,0))</f>
        <v>18.4868998095696</v>
      </c>
      <c r="J187" s="10">
        <f ca="1">_xll.EURO(E187,F187,O187,O187,C187,R187,0,1)</f>
        <v>-0.3950532545506984</v>
      </c>
      <c r="K187" s="14">
        <f ca="1">_xll.EURO($E187,$F187,$O187,$O187,$C187,$R187,1,2)</f>
        <v>6.7628117958028122E-3</v>
      </c>
      <c r="L187" s="10">
        <f ca="1">_xll.EURO($E187,$F187,$O187,$O187,$C187,$R187,1,3)/100</f>
        <v>0.27400101458220427</v>
      </c>
      <c r="M187" s="10">
        <f ca="1">_xll.EURO($E187,$F187,$O187,$O187,$C187,$R187,1,5)/365.25</f>
        <v>-2.2041762306827624E-4</v>
      </c>
      <c r="N187" s="118">
        <f>VLOOKUP(D187,Lookups!$B$6:$H$304,6)</f>
        <v>42353</v>
      </c>
      <c r="O187" s="24">
        <f>VLOOKUP(D187,Lookups!$B$6:$E$304,4)</f>
        <v>4.4999999999999998E-2</v>
      </c>
      <c r="P187" s="19">
        <f>VLOOKUP(D187,Lookups!$B$6:$D$304,3)</f>
        <v>22</v>
      </c>
      <c r="Q187" s="147">
        <f t="shared" si="10"/>
        <v>0</v>
      </c>
      <c r="R187" s="28">
        <f t="shared" ca="1" si="11"/>
        <v>5164</v>
      </c>
    </row>
    <row r="188" spans="1:18" x14ac:dyDescent="0.2">
      <c r="A188" s="24"/>
      <c r="B188" s="25"/>
      <c r="C188" s="131">
        <v>0.155</v>
      </c>
      <c r="D188" s="93">
        <v>42370</v>
      </c>
      <c r="E188" s="128">
        <f t="shared" si="9"/>
        <v>47.450683978860788</v>
      </c>
      <c r="F188" s="127">
        <f t="shared" si="13"/>
        <v>75</v>
      </c>
      <c r="G188" s="64">
        <f ca="1">IF(AND(E188&gt;F188,$G$1="no"),"",_xll.EURO(E188,F188,O188,O188,C188,R188,1,0))</f>
        <v>2.2205249627367749</v>
      </c>
      <c r="H188" s="9">
        <f ca="1">_xll.EURO(E188,F188,O188,O188,C188,R188,1,1)</f>
        <v>0.16438195098418479</v>
      </c>
      <c r="I188" s="64">
        <f ca="1">IF(AND(F188&gt;E188,$G$1="no"),"",_xll.EURO(E188,F188,O188,O188,C188,R188,0,0))</f>
        <v>16.746474027785425</v>
      </c>
      <c r="J188" s="10">
        <f ca="1">_xll.EURO(E188,F188,O188,O188,C188,R188,0,1)</f>
        <v>-0.36288881878383988</v>
      </c>
      <c r="K188" s="14">
        <f ca="1">_xll.EURO($E188,$F188,$O188,$O188,$C188,$R188,1,2)</f>
        <v>6.7227981018001728E-3</v>
      </c>
      <c r="L188" s="10">
        <f ca="1">_xll.EURO($E188,$F188,$O188,$O188,$C188,$R188,1,3)/100</f>
        <v>0.33370448846960898</v>
      </c>
      <c r="M188" s="10">
        <f ca="1">_xll.EURO($E188,$F188,$O188,$O188,$C188,$R188,1,5)/365.25</f>
        <v>-2.2425074446538545E-4</v>
      </c>
      <c r="N188" s="118">
        <f>VLOOKUP(D188,Lookups!$B$6:$H$304,6)</f>
        <v>42384</v>
      </c>
      <c r="O188" s="24">
        <f>VLOOKUP(D188,Lookups!$B$6:$E$304,4)</f>
        <v>4.4999999999999998E-2</v>
      </c>
      <c r="P188" s="19">
        <f>VLOOKUP(D188,Lookups!$B$6:$D$304,3)</f>
        <v>20</v>
      </c>
      <c r="Q188" s="147">
        <f t="shared" si="10"/>
        <v>0</v>
      </c>
      <c r="R188" s="28">
        <f t="shared" ca="1" si="11"/>
        <v>5195</v>
      </c>
    </row>
    <row r="189" spans="1:18" x14ac:dyDescent="0.2">
      <c r="A189" s="24"/>
      <c r="B189" s="25"/>
      <c r="C189" s="131">
        <v>0.155</v>
      </c>
      <c r="D189" s="93">
        <v>42401</v>
      </c>
      <c r="E189" s="128">
        <f t="shared" si="9"/>
        <v>83.558939401810733</v>
      </c>
      <c r="F189" s="127">
        <f t="shared" si="13"/>
        <v>75</v>
      </c>
      <c r="G189" s="64">
        <f ca="1">IF(AND(E189&gt;F189,$G$1="no"),"",_xll.EURO(E189,F189,O189,O189,C189,R189,1,0))</f>
        <v>12.008143109563377</v>
      </c>
      <c r="H189" s="9">
        <f ca="1">_xll.EURO(E189,F189,O189,O189,C189,R189,1,1)</f>
        <v>0.35900774897111437</v>
      </c>
      <c r="I189" s="64">
        <f ca="1">IF(AND(F189&gt;E189,$G$1="no"),"",_xll.EURO(E189,F189,O189,O189,C189,R189,0,0))</f>
        <v>7.5124677152567028</v>
      </c>
      <c r="J189" s="10">
        <f ca="1">_xll.EURO(E189,F189,O189,O189,C189,R189,0,1)</f>
        <v>-0.16625305534718235</v>
      </c>
      <c r="K189" s="14">
        <f ca="1">_xll.EURO($E189,$F189,$O189,$O189,$C189,$R189,1,2)</f>
        <v>3.8165154342335609E-3</v>
      </c>
      <c r="L189" s="10">
        <f ca="1">_xll.EURO($E189,$F189,$O189,$O189,$C189,$R189,1,3)/100</f>
        <v>0.59096769341213617</v>
      </c>
      <c r="M189" s="10">
        <f ca="1">_xll.EURO($E189,$F189,$O189,$O189,$C189,$R189,1,5)/365.25</f>
        <v>6.0305546056400113E-4</v>
      </c>
      <c r="N189" s="118">
        <f>VLOOKUP(D189,Lookups!$B$6:$H$304,6)</f>
        <v>42415</v>
      </c>
      <c r="O189" s="24">
        <f>VLOOKUP(D189,Lookups!$B$6:$E$304,4)</f>
        <v>4.4999999999999998E-2</v>
      </c>
      <c r="P189" s="19">
        <f>VLOOKUP(D189,Lookups!$B$6:$D$304,3)</f>
        <v>21</v>
      </c>
      <c r="Q189" s="147">
        <f t="shared" si="10"/>
        <v>0</v>
      </c>
      <c r="R189" s="28">
        <f t="shared" ca="1" si="11"/>
        <v>5226</v>
      </c>
    </row>
    <row r="190" spans="1:18" x14ac:dyDescent="0.2">
      <c r="A190" s="24"/>
      <c r="B190" s="25"/>
      <c r="C190" s="131">
        <v>0.155</v>
      </c>
      <c r="D190" s="93">
        <v>42430</v>
      </c>
      <c r="E190" s="128">
        <f t="shared" si="9"/>
        <v>45.586615789066897</v>
      </c>
      <c r="F190" s="127">
        <f t="shared" si="13"/>
        <v>75</v>
      </c>
      <c r="G190" s="64">
        <f ca="1">IF(AND(E190&gt;F190,$G$1="no"),"",_xll.EURO(E190,F190,O190,O190,C190,R190,1,0))</f>
        <v>1.9390700372049583</v>
      </c>
      <c r="H190" s="9">
        <f ca="1">_xll.EURO(E190,F190,O190,O190,C190,R190,1,1)</f>
        <v>0.15187506508221793</v>
      </c>
      <c r="I190" s="64">
        <f ca="1">IF(AND(F190&gt;E190,$G$1="no"),"",_xll.EURO(E190,F190,O190,O190,C190,R190,0,0))</f>
        <v>17.333666227929292</v>
      </c>
      <c r="J190" s="10">
        <f ca="1">_xll.EURO(E190,F190,O190,O190,C190,R190,0,1)</f>
        <v>-0.37151238602930992</v>
      </c>
      <c r="K190" s="14">
        <f ca="1">_xll.EURO($E190,$F190,$O190,$O190,$C190,$R190,1,2)</f>
        <v>6.6865080234012001E-3</v>
      </c>
      <c r="L190" s="10">
        <f ca="1">_xll.EURO($E190,$F190,$O190,$O190,$C190,$R190,1,3)/100</f>
        <v>0.30987623411765158</v>
      </c>
      <c r="M190" s="10">
        <f ca="1">_xll.EURO($E190,$F190,$O190,$O190,$C190,$R190,1,5)/365.25</f>
        <v>-2.1810130720828085E-4</v>
      </c>
      <c r="N190" s="118">
        <f>VLOOKUP(D190,Lookups!$B$6:$H$304,6)</f>
        <v>42444</v>
      </c>
      <c r="O190" s="24">
        <f>VLOOKUP(D190,Lookups!$B$6:$E$304,4)</f>
        <v>4.4999999999999998E-2</v>
      </c>
      <c r="P190" s="19">
        <f>VLOOKUP(D190,Lookups!$B$6:$D$304,3)</f>
        <v>23</v>
      </c>
      <c r="Q190" s="147">
        <f t="shared" si="10"/>
        <v>0</v>
      </c>
      <c r="R190" s="28">
        <f t="shared" ca="1" si="11"/>
        <v>5255</v>
      </c>
    </row>
    <row r="191" spans="1:18" x14ac:dyDescent="0.2">
      <c r="A191" s="24"/>
      <c r="B191" s="25"/>
      <c r="C191" s="131">
        <v>0.155</v>
      </c>
      <c r="D191" s="93">
        <v>42461</v>
      </c>
      <c r="E191" s="128">
        <f t="shared" si="9"/>
        <v>44.762045241960507</v>
      </c>
      <c r="F191" s="127">
        <f t="shared" si="13"/>
        <v>75</v>
      </c>
      <c r="G191" s="64">
        <f ca="1">IF(AND(E191&gt;F191,$G$1="no"),"",_xll.EURO(E191,F191,O191,O191,C191,R191,1,0))</f>
        <v>1.8227975288188105</v>
      </c>
      <c r="H191" s="9">
        <f ca="1">_xll.EURO(E191,F191,O191,O191,C191,R191,1,1)</f>
        <v>0.1464061772393101</v>
      </c>
      <c r="I191" s="64">
        <f ca="1">IF(AND(F191&gt;E191,$G$1="no"),"",_xll.EURO(E191,F191,O191,O191,C191,R191,0,0))</f>
        <v>17.588633973002317</v>
      </c>
      <c r="J191" s="10">
        <f ca="1">_xll.EURO(E191,F191,O191,O191,C191,R191,0,1)</f>
        <v>-0.37498611170152102</v>
      </c>
      <c r="K191" s="14">
        <f ca="1">_xll.EURO($E191,$F191,$O191,$O191,$C191,$R191,1,2)</f>
        <v>6.6588248062024865E-3</v>
      </c>
      <c r="L191" s="10">
        <f ca="1">_xll.EURO($E191,$F191,$O191,$O191,$C191,$R191,1,3)/100</f>
        <v>0.29928576770175708</v>
      </c>
      <c r="M191" s="10">
        <f ca="1">_xll.EURO($E191,$F191,$O191,$O191,$C191,$R191,1,5)/365.25</f>
        <v>-2.1421928308871464E-4</v>
      </c>
      <c r="N191" s="118">
        <f>VLOOKUP(D191,Lookups!$B$6:$H$304,6)</f>
        <v>42475</v>
      </c>
      <c r="O191" s="24">
        <f>VLOOKUP(D191,Lookups!$B$6:$E$304,4)</f>
        <v>4.4999999999999998E-2</v>
      </c>
      <c r="P191" s="19">
        <f>VLOOKUP(D191,Lookups!$B$6:$D$304,3)</f>
        <v>21</v>
      </c>
      <c r="Q191" s="147">
        <f t="shared" si="10"/>
        <v>0</v>
      </c>
      <c r="R191" s="28">
        <f t="shared" ca="1" si="11"/>
        <v>5286</v>
      </c>
    </row>
    <row r="192" spans="1:18" x14ac:dyDescent="0.2">
      <c r="A192" s="24"/>
      <c r="B192" s="25"/>
      <c r="C192" s="131">
        <v>0.155</v>
      </c>
      <c r="D192" s="93">
        <v>42491</v>
      </c>
      <c r="E192" s="128">
        <f t="shared" si="9"/>
        <v>47.706945445277078</v>
      </c>
      <c r="F192" s="127">
        <f t="shared" si="13"/>
        <v>75</v>
      </c>
      <c r="G192" s="64">
        <f ca="1">IF(AND(E192&gt;F192,$G$1="no"),"",_xll.EURO(E192,F192,O192,O192,C192,R192,1,0))</f>
        <v>2.2891512909309659</v>
      </c>
      <c r="H192" s="9">
        <f ca="1">_xll.EURO(E192,F192,O192,O192,C192,R192,1,1)</f>
        <v>0.16591207229439761</v>
      </c>
      <c r="I192" s="64">
        <f ca="1">IF(AND(F192&gt;E192,$G$1="no"),"",_xll.EURO(E192,F192,O192,O192,C192,R192,0,0))</f>
        <v>16.467039642133408</v>
      </c>
      <c r="J192" s="10">
        <f ca="1">_xll.EURO(E192,F192,O192,O192,C192,R192,0,1)</f>
        <v>-0.35355665638071615</v>
      </c>
      <c r="K192" s="14">
        <f ca="1">_xll.EURO($E192,$F192,$O192,$O192,$C192,$R192,1,2)</f>
        <v>6.5797764198587743E-3</v>
      </c>
      <c r="L192" s="10">
        <f ca="1">_xll.EURO($E192,$F192,$O192,$O192,$C192,$R192,1,3)/100</f>
        <v>0.33783201516774547</v>
      </c>
      <c r="M192" s="10">
        <f ca="1">_xll.EURO($E192,$F192,$O192,$O192,$C192,$R192,1,5)/365.25</f>
        <v>-2.1048185381681504E-4</v>
      </c>
      <c r="N192" s="118">
        <f>VLOOKUP(D192,Lookups!$B$6:$H$304,6)</f>
        <v>42505</v>
      </c>
      <c r="O192" s="24">
        <f>VLOOKUP(D192,Lookups!$B$6:$E$304,4)</f>
        <v>4.4999999999999998E-2</v>
      </c>
      <c r="P192" s="19">
        <f>VLOOKUP(D192,Lookups!$B$6:$D$304,3)</f>
        <v>21</v>
      </c>
      <c r="Q192" s="147">
        <f t="shared" si="10"/>
        <v>0</v>
      </c>
      <c r="R192" s="28">
        <f t="shared" ca="1" si="11"/>
        <v>5316</v>
      </c>
    </row>
    <row r="193" spans="1:18" x14ac:dyDescent="0.2">
      <c r="A193" s="24"/>
      <c r="B193" s="25"/>
      <c r="C193" s="131">
        <v>0.155</v>
      </c>
      <c r="D193" s="93">
        <v>42522</v>
      </c>
      <c r="E193" s="128">
        <f t="shared" si="9"/>
        <v>55.069108329955995</v>
      </c>
      <c r="F193" s="127">
        <f t="shared" si="13"/>
        <v>75</v>
      </c>
      <c r="G193" s="64">
        <f ca="1">IF(AND(E193&gt;F193,$G$1="no"),"",_xll.EURO(E193,F193,O193,O193,C193,R193,1,0))</f>
        <v>3.6912605702852659</v>
      </c>
      <c r="H193" s="9">
        <f ca="1">_xll.EURO(E193,F193,O193,O193,C193,R193,1,1)</f>
        <v>0.21281535908546459</v>
      </c>
      <c r="I193" s="64">
        <f ca="1">IF(AND(F193&gt;E193,$G$1="no"),"",_xll.EURO(E193,F193,O193,O193,C193,R193,0,0))</f>
        <v>14.00526789881663</v>
      </c>
      <c r="J193" s="10">
        <f ca="1">_xll.EURO(E193,F193,O193,O193,C193,R193,0,1)</f>
        <v>-0.30467314565781534</v>
      </c>
      <c r="K193" s="14">
        <f ca="1">_xll.EURO($E193,$F193,$O193,$O193,$C193,$R193,1,2)</f>
        <v>6.1642806293191691E-3</v>
      </c>
      <c r="L193" s="10">
        <f ca="1">_xll.EURO($E193,$F193,$O193,$O193,$C193,$R193,1,3)/100</f>
        <v>0.42417996162110716</v>
      </c>
      <c r="M193" s="10">
        <f ca="1">_xll.EURO($E193,$F193,$O193,$O193,$C193,$R193,1,5)/365.25</f>
        <v>-1.6003562380238344E-4</v>
      </c>
      <c r="N193" s="118">
        <f>VLOOKUP(D193,Lookups!$B$6:$H$304,6)</f>
        <v>42536</v>
      </c>
      <c r="O193" s="24">
        <f>VLOOKUP(D193,Lookups!$B$6:$E$304,4)</f>
        <v>4.4999999999999998E-2</v>
      </c>
      <c r="P193" s="19">
        <f>VLOOKUP(D193,Lookups!$B$6:$D$304,3)</f>
        <v>22</v>
      </c>
      <c r="Q193" s="147">
        <f t="shared" si="10"/>
        <v>0</v>
      </c>
      <c r="R193" s="28">
        <f t="shared" ca="1" si="11"/>
        <v>5347</v>
      </c>
    </row>
    <row r="194" spans="1:18" x14ac:dyDescent="0.2">
      <c r="A194" s="24"/>
      <c r="B194" s="25"/>
      <c r="C194" s="131">
        <v>0.155</v>
      </c>
      <c r="D194" s="93">
        <v>42552</v>
      </c>
      <c r="E194" s="128">
        <f t="shared" si="9"/>
        <v>65.081669804341871</v>
      </c>
      <c r="F194" s="127">
        <f t="shared" si="13"/>
        <v>75</v>
      </c>
      <c r="G194" s="64">
        <f ca="1">IF(AND(E194&gt;F194,$G$1="no"),"",_xll.EURO(E194,F194,O194,O194,C194,R194,1,0))</f>
        <v>6.1178157861722298</v>
      </c>
      <c r="H194" s="9">
        <f ca="1">_xll.EURO(E194,F194,O194,O194,C194,R194,1,1)</f>
        <v>0.26988638171548074</v>
      </c>
      <c r="I194" s="64">
        <f ca="1">IF(AND(F194&gt;E194,$G$1="no"),"",_xll.EURO(E194,F194,O194,O194,C194,R194,0,0))</f>
        <v>11.23150198797601</v>
      </c>
      <c r="J194" s="10">
        <f ca="1">_xll.EURO(E194,F194,O194,O194,C194,R194,0,1)</f>
        <v>-0.24569296490098494</v>
      </c>
      <c r="K194" s="14">
        <f ca="1">_xll.EURO($E194,$F194,$O194,$O194,$C194,$R194,1,2)</f>
        <v>5.3050362836517088E-3</v>
      </c>
      <c r="L194" s="10">
        <f ca="1">_xll.EURO($E194,$F194,$O194,$O194,$C194,$R194,1,3)/100</f>
        <v>0.51272824561660479</v>
      </c>
      <c r="M194" s="10">
        <f ca="1">_xll.EURO($E194,$F194,$O194,$O194,$C194,$R194,1,5)/365.25</f>
        <v>1.4727397328271004E-5</v>
      </c>
      <c r="N194" s="118">
        <f>VLOOKUP(D194,Lookups!$B$6:$H$304,6)</f>
        <v>42566</v>
      </c>
      <c r="O194" s="24">
        <f>VLOOKUP(D194,Lookups!$B$6:$E$304,4)</f>
        <v>4.4999999999999998E-2</v>
      </c>
      <c r="P194" s="19">
        <f>VLOOKUP(D194,Lookups!$B$6:$D$304,3)</f>
        <v>20</v>
      </c>
      <c r="Q194" s="147">
        <f t="shared" si="10"/>
        <v>0</v>
      </c>
      <c r="R194" s="28">
        <f t="shared" ca="1" si="11"/>
        <v>5377</v>
      </c>
    </row>
    <row r="195" spans="1:18" x14ac:dyDescent="0.2">
      <c r="A195" s="24"/>
      <c r="B195" s="25"/>
      <c r="C195" s="131">
        <v>0.155</v>
      </c>
      <c r="D195" s="93">
        <v>42583</v>
      </c>
      <c r="E195" s="128">
        <f t="shared" si="9"/>
        <v>65.081678791379048</v>
      </c>
      <c r="F195" s="127">
        <f t="shared" si="13"/>
        <v>75</v>
      </c>
      <c r="G195" s="64">
        <f ca="1">IF(AND(E195&gt;F195,$G$1="no"),"",_xll.EURO(E195,F195,O195,O195,C195,R195,1,0))</f>
        <v>6.1172850571473454</v>
      </c>
      <c r="H195" s="9">
        <f ca="1">_xll.EURO(E195,F195,O195,O195,C195,R195,1,1)</f>
        <v>0.2691727141350197</v>
      </c>
      <c r="I195" s="64">
        <f ca="1">IF(AND(F195&gt;E195,$G$1="no"),"",_xll.EURO(E195,F195,O195,O195,C195,R195,0,0))</f>
        <v>11.21147318132587</v>
      </c>
      <c r="J195" s="10">
        <f ca="1">_xll.EURO(E195,F195,O195,O195,C195,R195,0,1)</f>
        <v>-0.24444123494243888</v>
      </c>
      <c r="K195" s="14">
        <f ca="1">_xll.EURO($E195,$F195,$O195,$O195,$C195,$R195,1,2)</f>
        <v>5.269159952951635E-3</v>
      </c>
      <c r="L195" s="10">
        <f ca="1">_xll.EURO($E195,$F195,$O195,$O195,$C195,$R195,1,3)/100</f>
        <v>0.51219700315951722</v>
      </c>
      <c r="M195" s="10">
        <f ca="1">_xll.EURO($E195,$F195,$O195,$O195,$C195,$R195,1,5)/365.25</f>
        <v>1.9659488478686312E-5</v>
      </c>
      <c r="N195" s="118">
        <f>VLOOKUP(D195,Lookups!$B$6:$H$304,6)</f>
        <v>42597</v>
      </c>
      <c r="O195" s="24">
        <f>VLOOKUP(D195,Lookups!$B$6:$E$304,4)</f>
        <v>4.4999999999999998E-2</v>
      </c>
      <c r="P195" s="19">
        <f>VLOOKUP(D195,Lookups!$B$6:$D$304,3)</f>
        <v>23</v>
      </c>
      <c r="Q195" s="147">
        <f t="shared" si="10"/>
        <v>0</v>
      </c>
      <c r="R195" s="28">
        <f t="shared" ca="1" si="11"/>
        <v>5408</v>
      </c>
    </row>
    <row r="196" spans="1:18" x14ac:dyDescent="0.2">
      <c r="A196" s="24"/>
      <c r="B196" s="25"/>
      <c r="C196" s="131">
        <v>0.155</v>
      </c>
      <c r="D196" s="93">
        <v>42614</v>
      </c>
      <c r="E196" s="128">
        <f t="shared" si="9"/>
        <v>47.706936458239895</v>
      </c>
      <c r="F196" s="127">
        <f t="shared" si="13"/>
        <v>75</v>
      </c>
      <c r="G196" s="64">
        <f ca="1">IF(AND(E196&gt;F196,$G$1="no"),"",_xll.EURO(E196,F196,O196,O196,C196,R196,1,0))</f>
        <v>2.3142163422060458</v>
      </c>
      <c r="H196" s="9">
        <f ca="1">_xll.EURO(E196,F196,O196,O196,C196,R196,1,1)</f>
        <v>0.16563542430884437</v>
      </c>
      <c r="I196" s="64">
        <f ca="1">IF(AND(F196&gt;E196,$G$1="no"),"",_xll.EURO(E196,F196,O196,O196,C196,R196,0,0))</f>
        <v>16.278877253574475</v>
      </c>
      <c r="J196" s="10">
        <f ca="1">_xll.EURO(E196,F196,O196,O196,C196,R196,0,1)</f>
        <v>-0.34602061935959971</v>
      </c>
      <c r="K196" s="14">
        <f ca="1">_xll.EURO($E196,$F196,$O196,$O196,$C196,$R196,1,2)</f>
        <v>6.4431465888660534E-3</v>
      </c>
      <c r="L196" s="10">
        <f ca="1">_xll.EURO($E196,$F196,$O196,$O196,$C196,$R196,1,3)/100</f>
        <v>0.33847110734765218</v>
      </c>
      <c r="M196" s="10">
        <f ca="1">_xll.EURO($E196,$F196,$O196,$O196,$C196,$R196,1,5)/365.25</f>
        <v>-1.9716648895982272E-4</v>
      </c>
      <c r="N196" s="118">
        <f>VLOOKUP(D196,Lookups!$B$6:$H$304,6)</f>
        <v>42628</v>
      </c>
      <c r="O196" s="24">
        <f>VLOOKUP(D196,Lookups!$B$6:$E$304,4)</f>
        <v>4.4999999999999998E-2</v>
      </c>
      <c r="P196" s="19">
        <f>VLOOKUP(D196,Lookups!$B$6:$D$304,3)</f>
        <v>21</v>
      </c>
      <c r="Q196" s="147">
        <f t="shared" si="10"/>
        <v>0</v>
      </c>
      <c r="R196" s="28">
        <f t="shared" ca="1" si="11"/>
        <v>5439</v>
      </c>
    </row>
    <row r="197" spans="1:18" x14ac:dyDescent="0.2">
      <c r="A197" s="24"/>
      <c r="B197" s="25"/>
      <c r="C197" s="131">
        <v>0.155</v>
      </c>
      <c r="D197" s="93">
        <v>42644</v>
      </c>
      <c r="E197" s="128">
        <f t="shared" si="9"/>
        <v>43.701908273670675</v>
      </c>
      <c r="F197" s="127">
        <f t="shared" si="13"/>
        <v>75</v>
      </c>
      <c r="G197" s="64">
        <f ca="1">IF(AND(E197&gt;F197,$G$1="no"),"",_xll.EURO(E197,F197,O197,O197,C197,R197,1,0))</f>
        <v>1.7087032508957298</v>
      </c>
      <c r="H197" s="9">
        <f ca="1">_xll.EURO(E197,F197,O197,O197,C197,R197,1,1)</f>
        <v>0.13970284418481208</v>
      </c>
      <c r="I197" s="64">
        <f ca="1">IF(AND(F197&gt;E197,$G$1="no"),"",_xll.EURO(E197,F197,O197,O197,C197,R197,0,0))</f>
        <v>17.66348149038582</v>
      </c>
      <c r="J197" s="10">
        <f ca="1">_xll.EURO(E197,F197,O197,O197,C197,R197,0,1)</f>
        <v>-0.37006555891780379</v>
      </c>
      <c r="K197" s="14">
        <f ca="1">_xll.EURO($E197,$F197,$O197,$O197,$C197,$R197,1,2)</f>
        <v>6.4783046874895217E-3</v>
      </c>
      <c r="L197" s="10">
        <f ca="1">_xll.EURO($E197,$F197,$O197,$O197,$C197,$R197,1,3)/100</f>
        <v>0.28715181728176098</v>
      </c>
      <c r="M197" s="10">
        <f ca="1">_xll.EURO($E197,$F197,$O197,$O197,$C197,$R197,1,5)/365.25</f>
        <v>-1.9639869055744179E-4</v>
      </c>
      <c r="N197" s="118">
        <f>VLOOKUP(D197,Lookups!$B$6:$H$304,6)</f>
        <v>42658</v>
      </c>
      <c r="O197" s="24">
        <f>VLOOKUP(D197,Lookups!$B$6:$E$304,4)</f>
        <v>4.4999999999999998E-2</v>
      </c>
      <c r="P197" s="19">
        <f>VLOOKUP(D197,Lookups!$B$6:$D$304,3)</f>
        <v>21</v>
      </c>
      <c r="Q197" s="147">
        <f t="shared" si="10"/>
        <v>0</v>
      </c>
      <c r="R197" s="28">
        <f t="shared" ca="1" si="11"/>
        <v>5469</v>
      </c>
    </row>
    <row r="198" spans="1:18" x14ac:dyDescent="0.2">
      <c r="A198" s="24"/>
      <c r="B198" s="25"/>
      <c r="C198" s="131">
        <v>0.155</v>
      </c>
      <c r="D198" s="93">
        <v>42675</v>
      </c>
      <c r="E198" s="128">
        <f t="shared" ref="E198:E254" si="14">E186*1.015</f>
        <v>43.643002738467189</v>
      </c>
      <c r="F198" s="127">
        <f t="shared" si="13"/>
        <v>75</v>
      </c>
      <c r="G198" s="64">
        <f ca="1">IF(AND(E198&gt;F198,$G$1="no"),"",_xll.EURO(E198,F198,O198,O198,C198,R198,1,0))</f>
        <v>1.7065304613116572</v>
      </c>
      <c r="H198" s="9">
        <f ca="1">_xll.EURO(E198,F198,O198,O198,C198,R198,1,1)</f>
        <v>0.13936448468044546</v>
      </c>
      <c r="I198" s="64">
        <f ca="1">IF(AND(F198&gt;E198,$G$1="no"),"",_xll.EURO(E198,F198,O198,O198,C198,R198,0,0))</f>
        <v>17.630402518149545</v>
      </c>
      <c r="J198" s="10">
        <f ca="1">_xll.EURO(E198,F198,O198,O198,C198,R198,0,1)</f>
        <v>-0.3684606723020602</v>
      </c>
      <c r="K198" s="14">
        <f ca="1">_xll.EURO($E198,$F198,$O198,$O198,$C198,$R198,1,2)</f>
        <v>6.4485208937061344E-3</v>
      </c>
      <c r="L198" s="10">
        <f ca="1">_xll.EURO($E198,$F198,$O198,$O198,$C198,$R198,1,3)/100</f>
        <v>0.2866774423552812</v>
      </c>
      <c r="M198" s="10">
        <f ca="1">_xll.EURO($E198,$F198,$O198,$O198,$C198,$R198,1,5)/365.25</f>
        <v>-1.9370441835974344E-4</v>
      </c>
      <c r="N198" s="118">
        <f>VLOOKUP(D198,Lookups!$B$6:$H$304,6)</f>
        <v>42689</v>
      </c>
      <c r="O198" s="24">
        <f>VLOOKUP(D198,Lookups!$B$6:$E$304,4)</f>
        <v>4.4999999999999998E-2</v>
      </c>
      <c r="P198" s="19">
        <f>VLOOKUP(D198,Lookups!$B$6:$D$304,3)</f>
        <v>21</v>
      </c>
      <c r="Q198" s="147">
        <f t="shared" si="10"/>
        <v>0</v>
      </c>
      <c r="R198" s="28">
        <f t="shared" ca="1" si="11"/>
        <v>5500</v>
      </c>
    </row>
    <row r="199" spans="1:18" x14ac:dyDescent="0.2">
      <c r="A199" s="24"/>
      <c r="B199" s="25"/>
      <c r="C199" s="131">
        <v>0.155</v>
      </c>
      <c r="D199" s="93">
        <v>42705</v>
      </c>
      <c r="E199" s="128">
        <f t="shared" si="14"/>
        <v>43.643002738467189</v>
      </c>
      <c r="F199" s="127">
        <f t="shared" si="13"/>
        <v>75</v>
      </c>
      <c r="G199" s="64">
        <f ca="1">IF(AND(E199&gt;F199,$G$1="no"),"",_xll.EURO(E199,F199,O199,O199,C199,R199,1,0))</f>
        <v>1.712303932107897</v>
      </c>
      <c r="H199" s="9">
        <f ca="1">_xll.EURO(E199,F199,O199,O199,C199,R199,1,1)</f>
        <v>0.13940137069431177</v>
      </c>
      <c r="I199" s="64">
        <f ca="1">IF(AND(F199&gt;E199,$G$1="no"),"",_xll.EURO(E199,F199,O199,O199,C199,R199,0,0))</f>
        <v>17.577428423600853</v>
      </c>
      <c r="J199" s="10">
        <f ca="1">_xll.EURO(E199,F199,O199,O199,C199,R199,0,1)</f>
        <v>-0.36655027892219971</v>
      </c>
      <c r="K199" s="14">
        <f ca="1">_xll.EURO($E199,$F199,$O199,$O199,$C199,$R199,1,2)</f>
        <v>6.4197952232812761E-3</v>
      </c>
      <c r="L199" s="10">
        <f ca="1">_xll.EURO($E199,$F199,$O199,$O199,$C199,$R199,1,3)/100</f>
        <v>0.28695713453486765</v>
      </c>
      <c r="M199" s="10">
        <f ca="1">_xll.EURO($E199,$F199,$O199,$O199,$C199,$R199,1,5)/365.25</f>
        <v>-1.9119364613581468E-4</v>
      </c>
      <c r="N199" s="118">
        <f>VLOOKUP(D199,Lookups!$B$6:$H$304,6)</f>
        <v>42719</v>
      </c>
      <c r="O199" s="24">
        <f>VLOOKUP(D199,Lookups!$B$6:$E$304,4)</f>
        <v>4.4999999999999998E-2</v>
      </c>
      <c r="P199" s="19">
        <f>VLOOKUP(D199,Lookups!$B$6:$D$304,3)</f>
        <v>21</v>
      </c>
      <c r="Q199" s="147">
        <f t="shared" si="10"/>
        <v>0</v>
      </c>
      <c r="R199" s="28">
        <f t="shared" ca="1" si="11"/>
        <v>5530</v>
      </c>
    </row>
    <row r="200" spans="1:18" x14ac:dyDescent="0.2">
      <c r="A200" s="24"/>
      <c r="B200" s="25"/>
      <c r="C200" s="131">
        <v>0.155</v>
      </c>
      <c r="D200" s="93">
        <v>42736</v>
      </c>
      <c r="E200" s="128">
        <f t="shared" si="14"/>
        <v>48.162444238543692</v>
      </c>
      <c r="F200" s="127">
        <f t="shared" si="13"/>
        <v>75</v>
      </c>
      <c r="G200" s="64">
        <f ca="1">IF(AND(E200&gt;F200,$G$1="no"),"",_xll.EURO(E200,F200,O200,O200,C200,R200,1,0))</f>
        <v>2.4134281973574323</v>
      </c>
      <c r="H200" s="9">
        <f ca="1">_xll.EURO(E200,F200,O200,O200,C200,R200,1,1)</f>
        <v>0.16815575431731686</v>
      </c>
      <c r="I200" s="64">
        <f ca="1">IF(AND(F200&gt;E200,$G$1="no"),"",_xll.EURO(E200,F200,O200,O200,C200,R200,0,0))</f>
        <v>15.940172304295743</v>
      </c>
      <c r="J200" s="10">
        <f ca="1">_xll.EURO(E200,F200,O200,O200,C200,R200,0,1)</f>
        <v>-0.33586719871051496</v>
      </c>
      <c r="K200" s="14">
        <f ca="1">_xll.EURO($E200,$F200,$O200,$O200,$C200,$R200,1,2)</f>
        <v>6.2936611616523737E-3</v>
      </c>
      <c r="L200" s="10">
        <f ca="1">_xll.EURO($E200,$F200,$O200,$O200,$C200,$R200,1,3)/100</f>
        <v>0.34452025873114039</v>
      </c>
      <c r="M200" s="10">
        <f ca="1">_xll.EURO($E200,$F200,$O200,$O200,$C200,$R200,1,5)/365.25</f>
        <v>-1.8279294536411954E-4</v>
      </c>
      <c r="N200" s="118">
        <f>VLOOKUP(D200,Lookups!$B$6:$H$304,6)</f>
        <v>42750</v>
      </c>
      <c r="O200" s="24">
        <f>VLOOKUP(D200,Lookups!$B$6:$E$304,4)</f>
        <v>4.4999999999999998E-2</v>
      </c>
      <c r="P200" s="19">
        <f>VLOOKUP(D200,Lookups!$B$6:$D$304,3)</f>
        <v>21</v>
      </c>
      <c r="Q200" s="147">
        <f t="shared" si="10"/>
        <v>0</v>
      </c>
      <c r="R200" s="28">
        <f t="shared" ca="1" si="11"/>
        <v>5561</v>
      </c>
    </row>
    <row r="201" spans="1:18" x14ac:dyDescent="0.2">
      <c r="A201" s="24"/>
      <c r="B201" s="25"/>
      <c r="C201" s="131">
        <v>0.155</v>
      </c>
      <c r="D201" s="93">
        <v>42767</v>
      </c>
      <c r="E201" s="128">
        <f t="shared" si="14"/>
        <v>84.812323492837891</v>
      </c>
      <c r="F201" s="127">
        <f t="shared" si="13"/>
        <v>75</v>
      </c>
      <c r="G201" s="64">
        <f ca="1">IF(AND(E201&gt;F201,$G$1="no"),"",_xll.EURO(E201,F201,O201,O201,C201,R201,1,0))</f>
        <v>12.213602249392615</v>
      </c>
      <c r="H201" s="9">
        <f ca="1">_xll.EURO(E201,F201,O201,O201,C201,R201,1,1)</f>
        <v>0.34823862760059976</v>
      </c>
      <c r="I201" s="64">
        <f ca="1">IF(AND(F201&gt;E201,$G$1="no"),"",_xll.EURO(E201,F201,O201,O201,C201,R201,0,0))</f>
        <v>7.2868188389024784</v>
      </c>
      <c r="J201" s="10">
        <f ca="1">_xll.EURO(E201,F201,O201,O201,C201,R201,0,1)</f>
        <v>-0.15386298106387672</v>
      </c>
      <c r="K201" s="14">
        <f ca="1">_xll.EURO($E201,$F201,$O201,$O201,$C201,$R201,1,2)</f>
        <v>3.4263447856498004E-3</v>
      </c>
      <c r="L201" s="10">
        <f ca="1">_xll.EURO($E201,$F201,$O201,$O201,$C201,$R201,1,3)/100</f>
        <v>0.5848676784273561</v>
      </c>
      <c r="M201" s="10">
        <f ca="1">_xll.EURO($E201,$F201,$O201,$O201,$C201,$R201,1,5)/365.25</f>
        <v>6.9418287176597289E-4</v>
      </c>
      <c r="N201" s="118">
        <f>VLOOKUP(D201,Lookups!$B$6:$H$304,6)</f>
        <v>42781</v>
      </c>
      <c r="O201" s="24">
        <f>VLOOKUP(D201,Lookups!$B$6:$E$304,4)</f>
        <v>4.4999999999999998E-2</v>
      </c>
      <c r="P201" s="19">
        <f>VLOOKUP(D201,Lookups!$B$6:$D$304,3)</f>
        <v>20</v>
      </c>
      <c r="Q201" s="147">
        <f t="shared" si="10"/>
        <v>0</v>
      </c>
      <c r="R201" s="28">
        <f t="shared" ca="1" si="11"/>
        <v>5592</v>
      </c>
    </row>
    <row r="202" spans="1:18" x14ac:dyDescent="0.2">
      <c r="A202" s="24"/>
      <c r="B202" s="25"/>
      <c r="C202" s="131">
        <v>0.155</v>
      </c>
      <c r="D202" s="93">
        <v>42795</v>
      </c>
      <c r="E202" s="128">
        <f t="shared" si="14"/>
        <v>46.270415025902899</v>
      </c>
      <c r="F202" s="127">
        <f t="shared" si="13"/>
        <v>75</v>
      </c>
      <c r="G202" s="64">
        <f ca="1">IF(AND(E202&gt;F202,$G$1="no"),"",_xll.EURO(E202,F202,O202,O202,C202,R202,1,0))</f>
        <v>2.1174879795125099</v>
      </c>
      <c r="H202" s="9">
        <f ca="1">_xll.EURO(E202,F202,O202,O202,C202,R202,1,1)</f>
        <v>0.15608230121729785</v>
      </c>
      <c r="I202" s="64">
        <f ca="1">IF(AND(F202&gt;E202,$G$1="no"),"",_xll.EURO(E202,F202,O202,O202,C202,R202,0,0))</f>
        <v>16.492982148827515</v>
      </c>
      <c r="J202" s="10">
        <f ca="1">_xll.EURO(E202,F202,O202,O202,C202,R202,0,1)</f>
        <v>-0.34429019571490965</v>
      </c>
      <c r="K202" s="14">
        <f ca="1">_xll.EURO($E202,$F202,$O202,$O202,$C202,$R202,1,2)</f>
        <v>6.2918336162344083E-3</v>
      </c>
      <c r="L202" s="10">
        <f ca="1">_xll.EURO($E202,$F202,$O202,$O202,$C202,$R202,1,3)/100</f>
        <v>0.32126381218623246</v>
      </c>
      <c r="M202" s="10">
        <f ca="1">_xll.EURO($E202,$F202,$O202,$O202,$C202,$R202,1,5)/365.25</f>
        <v>-1.8214246437710363E-4</v>
      </c>
      <c r="N202" s="118">
        <f>VLOOKUP(D202,Lookups!$B$6:$H$304,6)</f>
        <v>42809</v>
      </c>
      <c r="O202" s="24">
        <f>VLOOKUP(D202,Lookups!$B$6:$E$304,4)</f>
        <v>4.4999999999999998E-2</v>
      </c>
      <c r="P202" s="19">
        <f>VLOOKUP(D202,Lookups!$B$6:$D$304,3)</f>
        <v>23</v>
      </c>
      <c r="Q202" s="147">
        <f t="shared" si="10"/>
        <v>0</v>
      </c>
      <c r="R202" s="28">
        <f t="shared" ca="1" si="11"/>
        <v>5620</v>
      </c>
    </row>
    <row r="203" spans="1:18" x14ac:dyDescent="0.2">
      <c r="A203" s="24"/>
      <c r="B203" s="25"/>
      <c r="C203" s="131">
        <v>0.2</v>
      </c>
      <c r="D203" s="93">
        <v>42826</v>
      </c>
      <c r="E203" s="128">
        <f t="shared" si="14"/>
        <v>45.433475920589913</v>
      </c>
      <c r="F203" s="127">
        <f t="shared" si="13"/>
        <v>75</v>
      </c>
      <c r="G203" s="64">
        <f ca="1">IF(AND(E203&gt;F203,$G$1="no"),"",_xll.EURO(E203,F203,O203,O203,C203,R203,1,0))</f>
        <v>3.4826383126722593</v>
      </c>
      <c r="H203" s="9">
        <f ca="1">_xll.EURO(E203,F203,O203,O203,C203,R203,1,1)</f>
        <v>0.20122320667530386</v>
      </c>
      <c r="I203" s="64">
        <f ca="1">IF(AND(F203&gt;E203,$G$1="no"),"",_xll.EURO(E203,F203,O203,O203,C203,R203,0,0))</f>
        <v>18.220517753515765</v>
      </c>
      <c r="J203" s="10">
        <f ca="1">_xll.EURO(E203,F203,O203,O203,C203,R203,0,1)</f>
        <v>-0.29724186149640114</v>
      </c>
      <c r="K203" s="14">
        <f ca="1">_xll.EURO($E203,$F203,$O203,$O203,$C203,$R203,1,2)</f>
        <v>5.4008538109213628E-3</v>
      </c>
      <c r="L203" s="10">
        <f ca="1">_xll.EURO($E203,$F203,$O203,$O203,$C203,$R203,1,3)/100</f>
        <v>0.34496849071841851</v>
      </c>
      <c r="M203" s="10">
        <f ca="1">_xll.EURO($E203,$F203,$O203,$O203,$C203,$R203,1,5)/365.25</f>
        <v>-1.8138317308380721E-4</v>
      </c>
      <c r="N203" s="118">
        <f>VLOOKUP(D203,Lookups!$B$6:$H$304,6)</f>
        <v>42840</v>
      </c>
      <c r="O203" s="24">
        <f>VLOOKUP(D203,Lookups!$B$6:$E$304,4)</f>
        <v>4.4999999999999998E-2</v>
      </c>
      <c r="P203" s="19">
        <f>VLOOKUP(D203,Lookups!$B$6:$D$304,3)</f>
        <v>20</v>
      </c>
      <c r="Q203" s="147">
        <f t="shared" si="10"/>
        <v>0</v>
      </c>
      <c r="R203" s="28">
        <f t="shared" ca="1" si="11"/>
        <v>5651</v>
      </c>
    </row>
    <row r="204" spans="1:18" x14ac:dyDescent="0.2">
      <c r="A204" s="24"/>
      <c r="B204" s="25"/>
      <c r="C204" s="131">
        <v>0.2</v>
      </c>
      <c r="D204" s="93">
        <v>42856</v>
      </c>
      <c r="E204" s="128">
        <f t="shared" si="14"/>
        <v>48.422549626956233</v>
      </c>
      <c r="F204" s="127">
        <f t="shared" si="13"/>
        <v>75</v>
      </c>
      <c r="G204" s="64">
        <f ca="1">IF(AND(E204&gt;F204,$G$1="no"),"",_xll.EURO(E204,F204,O204,O204,C204,R204,1,0))</f>
        <v>4.1124599246636668</v>
      </c>
      <c r="H204" s="9">
        <f ca="1">_xll.EURO(E204,F204,O204,O204,C204,R204,1,1)</f>
        <v>0.21668684778075137</v>
      </c>
      <c r="I204" s="64">
        <f ca="1">IF(AND(F204&gt;E204,$G$1="no"),"",_xll.EURO(E204,F204,O204,O204,C204,R204,0,0))</f>
        <v>17.311515258963002</v>
      </c>
      <c r="J204" s="10">
        <f ca="1">_xll.EURO(E204,F204,O204,O204,C204,R204,0,1)</f>
        <v>-0.27993924497969286</v>
      </c>
      <c r="K204" s="14">
        <f ca="1">_xll.EURO($E204,$F204,$O204,$O204,$C204,$R204,1,2)</f>
        <v>5.1211092570208434E-3</v>
      </c>
      <c r="L204" s="10">
        <f ca="1">_xll.EURO($E204,$F204,$O204,$O204,$C204,$R204,1,3)/100</f>
        <v>0.3735286408891566</v>
      </c>
      <c r="M204" s="10">
        <f ca="1">_xll.EURO($E204,$F204,$O204,$O204,$C204,$R204,1,5)/365.25</f>
        <v>-1.5083651481715422E-4</v>
      </c>
      <c r="N204" s="118">
        <f>VLOOKUP(D204,Lookups!$B$6:$H$304,6)</f>
        <v>42870</v>
      </c>
      <c r="O204" s="24">
        <f>VLOOKUP(D204,Lookups!$B$6:$E$304,4)</f>
        <v>4.4999999999999998E-2</v>
      </c>
      <c r="P204" s="19">
        <f>VLOOKUP(D204,Lookups!$B$6:$D$304,3)</f>
        <v>22</v>
      </c>
      <c r="Q204" s="147">
        <f t="shared" si="10"/>
        <v>0</v>
      </c>
      <c r="R204" s="28">
        <f t="shared" ca="1" si="11"/>
        <v>5681</v>
      </c>
    </row>
    <row r="205" spans="1:18" x14ac:dyDescent="0.2">
      <c r="A205" s="24"/>
      <c r="B205" s="25"/>
      <c r="C205" s="131">
        <v>0.2</v>
      </c>
      <c r="D205" s="93">
        <v>42887</v>
      </c>
      <c r="E205" s="128">
        <f t="shared" si="14"/>
        <v>55.895144954905327</v>
      </c>
      <c r="F205" s="127">
        <f t="shared" si="13"/>
        <v>75</v>
      </c>
      <c r="G205" s="64">
        <f ca="1">IF(AND(E205&gt;F205,$G$1="no"),"",_xll.EURO(E205,F205,O205,O205,C205,R205,1,0))</f>
        <v>5.8701144679483228</v>
      </c>
      <c r="H205" s="9">
        <f ca="1">_xll.EURO(E205,F205,O205,O205,C205,R205,1,1)</f>
        <v>0.25204792395683007</v>
      </c>
      <c r="I205" s="64">
        <f ca="1">IF(AND(F205&gt;E205,$G$1="no"),"",_xll.EURO(E205,F205,O205,O205,C205,R205,0,0))</f>
        <v>15.321915675056134</v>
      </c>
      <c r="J205" s="10">
        <f ca="1">_xll.EURO(E205,F205,O205,O205,C205,R205,0,1)</f>
        <v>-0.24268502140171838</v>
      </c>
      <c r="K205" s="14">
        <f ca="1">_xll.EURO($E205,$F205,$O205,$O205,$C205,$R205,1,2)</f>
        <v>4.4632954862585906E-3</v>
      </c>
      <c r="L205" s="10">
        <f ca="1">_xll.EURO($E205,$F205,$O205,$O205,$C205,$R205,1,3)/100</f>
        <v>0.43614588871956878</v>
      </c>
      <c r="M205" s="10">
        <f ca="1">_xll.EURO($E205,$F205,$O205,$O205,$C205,$R205,1,5)/365.25</f>
        <v>-4.0343341302812377E-5</v>
      </c>
      <c r="N205" s="118">
        <f>VLOOKUP(D205,Lookups!$B$6:$H$304,6)</f>
        <v>42901</v>
      </c>
      <c r="O205" s="24">
        <f>VLOOKUP(D205,Lookups!$B$6:$E$304,4)</f>
        <v>4.4999999999999998E-2</v>
      </c>
      <c r="P205" s="19">
        <f>VLOOKUP(D205,Lookups!$B$6:$D$304,3)</f>
        <v>22</v>
      </c>
      <c r="Q205" s="147">
        <f t="shared" ref="Q205:Q254" si="15">IF(D205&lt;$F$6,0,IF(D205&gt;$F$7,0,1))</f>
        <v>0</v>
      </c>
      <c r="R205" s="28">
        <f t="shared" ref="R205:R254" ca="1" si="16">N205-$D$4</f>
        <v>5712</v>
      </c>
    </row>
    <row r="206" spans="1:18" x14ac:dyDescent="0.2">
      <c r="A206" s="24"/>
      <c r="B206" s="25"/>
      <c r="C206" s="131">
        <v>0.2</v>
      </c>
      <c r="D206" s="93">
        <v>42917</v>
      </c>
      <c r="E206" s="128">
        <f t="shared" si="14"/>
        <v>66.057894851406999</v>
      </c>
      <c r="F206" s="127">
        <f t="shared" si="13"/>
        <v>75</v>
      </c>
      <c r="G206" s="64">
        <f ca="1">IF(AND(E206&gt;F206,$G$1="no"),"",_xll.EURO(E206,F206,O206,O206,C206,R206,1,0))</f>
        <v>8.642387350832891</v>
      </c>
      <c r="H206" s="9">
        <f ca="1">_xll.EURO(E206,F206,O206,O206,C206,R206,1,1)</f>
        <v>0.29250959652302122</v>
      </c>
      <c r="I206" s="64">
        <f ca="1">IF(AND(F206&gt;E206,$G$1="no"),"",_xll.EURO(E206,F206,O206,O206,C206,R206,0,0))</f>
        <v>13.050020179557936</v>
      </c>
      <c r="J206" s="10">
        <f ca="1">_xll.EURO(E206,F206,O206,O206,C206,R206,0,1)</f>
        <v>-0.20039814225687563</v>
      </c>
      <c r="K206" s="14">
        <f ca="1">_xll.EURO($E206,$F206,$O206,$O206,$C206,$R206,1,2)</f>
        <v>3.650478199324474E-3</v>
      </c>
      <c r="L206" s="10">
        <f ca="1">_xll.EURO($E206,$F206,$O206,$O206,$C206,$R206,1,3)/100</f>
        <v>0.50084365605631309</v>
      </c>
      <c r="M206" s="10">
        <f ca="1">_xll.EURO($E206,$F206,$O206,$O206,$C206,$R206,1,5)/365.25</f>
        <v>1.9252451052860351E-4</v>
      </c>
      <c r="N206" s="118">
        <f>VLOOKUP(D206,Lookups!$B$6:$H$304,6)</f>
        <v>42931</v>
      </c>
      <c r="O206" s="24">
        <f>VLOOKUP(D206,Lookups!$B$6:$E$304,4)</f>
        <v>4.4999999999999998E-2</v>
      </c>
      <c r="P206" s="19">
        <f>VLOOKUP(D206,Lookups!$B$6:$D$304,3)</f>
        <v>20</v>
      </c>
      <c r="Q206" s="147">
        <f t="shared" si="15"/>
        <v>0</v>
      </c>
      <c r="R206" s="28">
        <f t="shared" ca="1" si="16"/>
        <v>5742</v>
      </c>
    </row>
    <row r="207" spans="1:18" x14ac:dyDescent="0.2">
      <c r="A207" s="24"/>
      <c r="B207" s="25"/>
      <c r="C207" s="131">
        <v>0.2</v>
      </c>
      <c r="D207" s="93">
        <v>42948</v>
      </c>
      <c r="E207" s="128">
        <f t="shared" si="14"/>
        <v>66.057903973249722</v>
      </c>
      <c r="F207" s="127">
        <f t="shared" si="13"/>
        <v>75</v>
      </c>
      <c r="G207" s="64">
        <f ca="1">IF(AND(E207&gt;F207,$G$1="no"),"",_xll.EURO(E207,F207,O207,O207,C207,R207,1,0))</f>
        <v>8.6363405788031002</v>
      </c>
      <c r="H207" s="9">
        <f ca="1">_xll.EURO(E207,F207,O207,O207,C207,R207,1,1)</f>
        <v>0.29168013286059785</v>
      </c>
      <c r="I207" s="64">
        <f ca="1">IF(AND(F207&gt;E207,$G$1="no"),"",_xll.EURO(E207,F207,O207,O207,C207,R207,0,0))</f>
        <v>13.027166954561931</v>
      </c>
      <c r="J207" s="10">
        <f ca="1">_xll.EURO(E207,F207,O207,O207,C207,R207,0,1)</f>
        <v>-0.19934863294818775</v>
      </c>
      <c r="K207" s="14">
        <f ca="1">_xll.EURO($E207,$F207,$O207,$O207,$C207,$R207,1,2)</f>
        <v>3.6254955995359329E-3</v>
      </c>
      <c r="L207" s="10">
        <f ca="1">_xll.EURO($E207,$F207,$O207,$O207,$C207,$R207,1,3)/100</f>
        <v>0.50010165248509975</v>
      </c>
      <c r="M207" s="10">
        <f ca="1">_xll.EURO($E207,$F207,$O207,$O207,$C207,$R207,1,5)/365.25</f>
        <v>1.9774863658779106E-4</v>
      </c>
      <c r="N207" s="118">
        <f>VLOOKUP(D207,Lookups!$B$6:$H$304,6)</f>
        <v>42962</v>
      </c>
      <c r="O207" s="24">
        <f>VLOOKUP(D207,Lookups!$B$6:$E$304,4)</f>
        <v>4.4999999999999998E-2</v>
      </c>
      <c r="P207" s="19">
        <f>VLOOKUP(D207,Lookups!$B$6:$D$304,3)</f>
        <v>23</v>
      </c>
      <c r="Q207" s="147">
        <f t="shared" si="15"/>
        <v>0</v>
      </c>
      <c r="R207" s="28">
        <f t="shared" ca="1" si="16"/>
        <v>5773</v>
      </c>
    </row>
    <row r="208" spans="1:18" x14ac:dyDescent="0.2">
      <c r="A208" s="24"/>
      <c r="B208" s="25"/>
      <c r="C208" s="131">
        <v>0.2</v>
      </c>
      <c r="D208" s="93">
        <v>42979</v>
      </c>
      <c r="E208" s="128">
        <f t="shared" si="14"/>
        <v>48.422540505113489</v>
      </c>
      <c r="F208" s="127">
        <f t="shared" si="13"/>
        <v>75</v>
      </c>
      <c r="G208" s="64">
        <f ca="1">IF(AND(E208&gt;F208,$G$1="no"),"",_xll.EURO(E208,F208,O208,O208,C208,R208,1,0))</f>
        <v>4.1299009157159983</v>
      </c>
      <c r="H208" s="9">
        <f ca="1">_xll.EURO(E208,F208,O208,O208,C208,R208,1,1)</f>
        <v>0.21538596071510663</v>
      </c>
      <c r="I208" s="64">
        <f ca="1">IF(AND(F208&gt;E208,$G$1="no"),"",_xll.EURO(E208,F208,O208,O208,C208,R208,0,0))</f>
        <v>17.130450087576349</v>
      </c>
      <c r="J208" s="10">
        <f ca="1">_xll.EURO(E208,F208,O208,O208,C208,R208,0,1)</f>
        <v>-0.27377099480058714</v>
      </c>
      <c r="K208" s="14">
        <f ca="1">_xll.EURO($E208,$F208,$O208,$O208,$C208,$R208,1,2)</f>
        <v>4.9982291518967832E-3</v>
      </c>
      <c r="L208" s="10">
        <f ca="1">_xll.EURO($E208,$F208,$O208,$O208,$C208,$R208,1,3)/100</f>
        <v>0.37245900627186496</v>
      </c>
      <c r="M208" s="10">
        <f ca="1">_xll.EURO($E208,$F208,$O208,$O208,$C208,$R208,1,5)/365.25</f>
        <v>-1.3291076806586807E-4</v>
      </c>
      <c r="N208" s="118">
        <f>VLOOKUP(D208,Lookups!$B$6:$H$304,6)</f>
        <v>42993</v>
      </c>
      <c r="O208" s="24">
        <f>VLOOKUP(D208,Lookups!$B$6:$E$304,4)</f>
        <v>4.4999999999999998E-2</v>
      </c>
      <c r="P208" s="19">
        <f>VLOOKUP(D208,Lookups!$B$6:$D$304,3)</f>
        <v>20</v>
      </c>
      <c r="Q208" s="147">
        <f t="shared" si="15"/>
        <v>0</v>
      </c>
      <c r="R208" s="28">
        <f t="shared" ca="1" si="16"/>
        <v>5804</v>
      </c>
    </row>
    <row r="209" spans="1:18" x14ac:dyDescent="0.2">
      <c r="A209" s="24"/>
      <c r="B209" s="25"/>
      <c r="C209" s="131">
        <v>0.2</v>
      </c>
      <c r="D209" s="93">
        <v>43009</v>
      </c>
      <c r="E209" s="128">
        <f t="shared" si="14"/>
        <v>44.357436897775727</v>
      </c>
      <c r="F209" s="127">
        <f t="shared" ref="F209:F240" si="17">IF($G$8="atm",E209,$G$8)</f>
        <v>75</v>
      </c>
      <c r="G209" s="64">
        <f ca="1">IF(AND(E209&gt;F209,$G$1="no"),"",_xll.EURO(E209,F209,O209,O209,C209,R209,1,0))</f>
        <v>3.3015668988597211</v>
      </c>
      <c r="H209" s="9">
        <f ca="1">_xll.EURO(E209,F209,O209,O209,C209,R209,1,1)</f>
        <v>0.1941755289986441</v>
      </c>
      <c r="I209" s="64">
        <f ca="1">IF(AND(F209&gt;E209,$G$1="no"),"",_xll.EURO(E209,F209,O209,O209,C209,R209,0,0))</f>
        <v>18.235291126813909</v>
      </c>
      <c r="J209" s="10">
        <f ca="1">_xll.EURO(E209,F209,O209,O209,C209,R209,0,1)</f>
        <v>-0.29317679130612112</v>
      </c>
      <c r="K209" s="14">
        <f ca="1">_xll.EURO($E209,$F209,$O209,$O209,$C209,$R209,1,2)</f>
        <v>5.3049330810404707E-3</v>
      </c>
      <c r="L209" s="10">
        <f ca="1">_xll.EURO($E209,$F209,$O209,$O209,$C209,$R209,1,3)/100</f>
        <v>0.33344099444655301</v>
      </c>
      <c r="M209" s="10">
        <f ca="1">_xll.EURO($E209,$F209,$O209,$O209,$C209,$R209,1,5)/365.25</f>
        <v>-1.6478392461026652E-4</v>
      </c>
      <c r="N209" s="118">
        <f>VLOOKUP(D209,Lookups!$B$6:$H$304,6)</f>
        <v>43023</v>
      </c>
      <c r="O209" s="24">
        <f>VLOOKUP(D209,Lookups!$B$6:$E$304,4)</f>
        <v>4.4999999999999998E-2</v>
      </c>
      <c r="P209" s="19">
        <f>VLOOKUP(D209,Lookups!$B$6:$D$304,3)</f>
        <v>22</v>
      </c>
      <c r="Q209" s="147">
        <f t="shared" si="15"/>
        <v>0</v>
      </c>
      <c r="R209" s="28">
        <f t="shared" ca="1" si="16"/>
        <v>5834</v>
      </c>
    </row>
    <row r="210" spans="1:18" x14ac:dyDescent="0.2">
      <c r="A210" s="24"/>
      <c r="B210" s="25"/>
      <c r="C210" s="131">
        <v>0.2</v>
      </c>
      <c r="D210" s="93">
        <v>43040</v>
      </c>
      <c r="E210" s="128">
        <f t="shared" si="14"/>
        <v>44.297647779544192</v>
      </c>
      <c r="F210" s="127">
        <f t="shared" si="17"/>
        <v>75</v>
      </c>
      <c r="G210" s="64">
        <f ca="1">IF(AND(E210&gt;F210,$G$1="no"),"",_xll.EURO(E210,F210,O210,O210,C210,R210,1,0))</f>
        <v>3.2950273666087728</v>
      </c>
      <c r="H210" s="9">
        <f ca="1">_xll.EURO(E210,F210,O210,O210,C210,R210,1,1)</f>
        <v>0.19364451179526607</v>
      </c>
      <c r="I210" s="64">
        <f ca="1">IF(AND(F210&gt;E210,$G$1="no"),"",_xll.EURO(E210,F210,O210,O210,C210,R210,0,0))</f>
        <v>18.200851264639795</v>
      </c>
      <c r="J210" s="10">
        <f ca="1">_xll.EURO(E210,F210,O210,O210,C210,R210,0,1)</f>
        <v>-0.29185001289134216</v>
      </c>
      <c r="K210" s="14">
        <f ca="1">_xll.EURO($E210,$F210,$O210,$O210,$C210,$R210,1,2)</f>
        <v>5.2793530835603033E-3</v>
      </c>
      <c r="L210" s="10">
        <f ca="1">_xll.EURO($E210,$F210,$O210,$O210,$C210,$R210,1,3)/100</f>
        <v>0.33269772214304483</v>
      </c>
      <c r="M210" s="10">
        <f ca="1">_xll.EURO($E210,$F210,$O210,$O210,$C210,$R210,1,5)/365.25</f>
        <v>-1.6130134617777555E-4</v>
      </c>
      <c r="N210" s="118">
        <f>VLOOKUP(D210,Lookups!$B$6:$H$304,6)</f>
        <v>43054</v>
      </c>
      <c r="O210" s="24">
        <f>VLOOKUP(D210,Lookups!$B$6:$E$304,4)</f>
        <v>4.4999999999999998E-2</v>
      </c>
      <c r="P210" s="19">
        <f>VLOOKUP(D210,Lookups!$B$6:$D$304,3)</f>
        <v>21</v>
      </c>
      <c r="Q210" s="147">
        <f t="shared" si="15"/>
        <v>0</v>
      </c>
      <c r="R210" s="28">
        <f t="shared" ca="1" si="16"/>
        <v>5865</v>
      </c>
    </row>
    <row r="211" spans="1:18" x14ac:dyDescent="0.2">
      <c r="A211" s="24"/>
      <c r="B211" s="25"/>
      <c r="C211" s="131">
        <v>0.2</v>
      </c>
      <c r="D211" s="93">
        <v>43070</v>
      </c>
      <c r="E211" s="128">
        <f t="shared" si="14"/>
        <v>44.297647779544192</v>
      </c>
      <c r="F211" s="127">
        <f t="shared" si="17"/>
        <v>75</v>
      </c>
      <c r="G211" s="64">
        <f ca="1">IF(AND(E211&gt;F211,$G$1="no"),"",_xll.EURO(E211,F211,O211,O211,C211,R211,1,0))</f>
        <v>3.2998102991710647</v>
      </c>
      <c r="H211" s="9">
        <f ca="1">_xll.EURO(E211,F211,O211,O211,C211,R211,1,1)</f>
        <v>0.1934339892360103</v>
      </c>
      <c r="I211" s="64">
        <f ca="1">IF(AND(F211&gt;E211,$G$1="no"),"",_xll.EURO(E211,F211,O211,O211,C211,R211,0,0))</f>
        <v>18.150642492901511</v>
      </c>
      <c r="J211" s="10">
        <f ca="1">_xll.EURO(E211,F211,O211,O211,C211,R211,0,1)</f>
        <v>-0.29026941195928652</v>
      </c>
      <c r="K211" s="14">
        <f ca="1">_xll.EURO($E211,$F211,$O211,$O211,$C211,$R211,1,2)</f>
        <v>5.2500844590082736E-3</v>
      </c>
      <c r="L211" s="10">
        <f ca="1">_xll.EURO($E211,$F211,$O211,$O211,$C211,$R211,1,3)/100</f>
        <v>0.33254559684122048</v>
      </c>
      <c r="M211" s="10">
        <f ca="1">_xll.EURO($E211,$F211,$O211,$O211,$C211,$R211,1,5)/365.25</f>
        <v>-1.5756719796992824E-4</v>
      </c>
      <c r="N211" s="118">
        <f>VLOOKUP(D211,Lookups!$B$6:$H$304,6)</f>
        <v>43084</v>
      </c>
      <c r="O211" s="24">
        <f>VLOOKUP(D211,Lookups!$B$6:$E$304,4)</f>
        <v>4.4999999999999998E-2</v>
      </c>
      <c r="P211" s="19">
        <f>VLOOKUP(D211,Lookups!$B$6:$D$304,3)</f>
        <v>20</v>
      </c>
      <c r="Q211" s="147">
        <f t="shared" si="15"/>
        <v>0</v>
      </c>
      <c r="R211" s="28">
        <f t="shared" ca="1" si="16"/>
        <v>5895</v>
      </c>
    </row>
    <row r="212" spans="1:18" x14ac:dyDescent="0.2">
      <c r="A212" s="24"/>
      <c r="B212" s="25"/>
      <c r="C212" s="131">
        <v>0.2</v>
      </c>
      <c r="D212" s="93">
        <v>43101</v>
      </c>
      <c r="E212" s="128">
        <f t="shared" si="14"/>
        <v>48.884880902121843</v>
      </c>
      <c r="F212" s="127">
        <f t="shared" si="17"/>
        <v>75</v>
      </c>
      <c r="G212" s="64">
        <f ca="1">IF(AND(E212&gt;F212,$G$1="no"),"",_xll.EURO(E212,F212,O212,O212,C212,R212,1,0))</f>
        <v>4.244548660173983</v>
      </c>
      <c r="H212" s="9">
        <f ca="1">_xll.EURO(E212,F212,O212,O212,C212,R212,1,1)</f>
        <v>0.21629282323539095</v>
      </c>
      <c r="I212" s="64">
        <f ca="1">IF(AND(F212&gt;E212,$G$1="no"),"",_xll.EURO(E212,F212,O212,O212,C212,R212,0,0))</f>
        <v>16.828367291227071</v>
      </c>
      <c r="J212" s="10">
        <f ca="1">_xll.EURO(E212,F212,O212,O212,C212,R212,0,1)</f>
        <v>-0.26556669208558331</v>
      </c>
      <c r="K212" s="14">
        <f ca="1">_xll.EURO($E212,$F212,$O212,$O212,$C212,$R212,1,2)</f>
        <v>4.8412094648978537E-3</v>
      </c>
      <c r="L212" s="10">
        <f ca="1">_xll.EURO($E212,$F212,$O212,$O212,$C212,$R212,1,3)/100</f>
        <v>0.37540877065411643</v>
      </c>
      <c r="M212" s="10">
        <f ca="1">_xll.EURO($E212,$F212,$O212,$O212,$C212,$R212,1,5)/365.25</f>
        <v>-1.1055204173654613E-4</v>
      </c>
      <c r="N212" s="118">
        <f>VLOOKUP(D212,Lookups!$B$6:$H$304,6)</f>
        <v>43115</v>
      </c>
      <c r="O212" s="24">
        <f>VLOOKUP(D212,Lookups!$B$6:$E$304,4)</f>
        <v>4.4999999999999998E-2</v>
      </c>
      <c r="P212" s="19">
        <f>VLOOKUP(D212,Lookups!$B$6:$D$304,3)</f>
        <v>22</v>
      </c>
      <c r="Q212" s="147">
        <f t="shared" si="15"/>
        <v>0</v>
      </c>
      <c r="R212" s="28">
        <f t="shared" ca="1" si="16"/>
        <v>5926</v>
      </c>
    </row>
    <row r="213" spans="1:18" x14ac:dyDescent="0.2">
      <c r="A213" s="24"/>
      <c r="B213" s="25"/>
      <c r="C213" s="131">
        <v>0.2</v>
      </c>
      <c r="D213" s="93">
        <v>43132</v>
      </c>
      <c r="E213" s="128">
        <f t="shared" si="14"/>
        <v>86.084508345230446</v>
      </c>
      <c r="F213" s="127">
        <f t="shared" si="17"/>
        <v>75</v>
      </c>
      <c r="G213" s="64">
        <f ca="1">IF(AND(E213&gt;F213,$G$1="no"),"",_xll.EURO(E213,F213,O213,O213,C213,R213,1,0))</f>
        <v>14.954258850736668</v>
      </c>
      <c r="H213" s="9">
        <f ca="1">_xll.EURO(E213,F213,O213,O213,C213,R213,1,1)</f>
        <v>0.34426654648408694</v>
      </c>
      <c r="I213" s="64">
        <f ca="1">IF(AND(F213&gt;E213,$G$1="no"),"",_xll.EURO(E213,F213,O213,O213,C213,R213,0,0))</f>
        <v>9.633443688112072</v>
      </c>
      <c r="J213" s="10">
        <f ca="1">_xll.EURO(E213,F213,O213,O213,C213,R213,0,1)</f>
        <v>-0.13575611188795397</v>
      </c>
      <c r="K213" s="14">
        <f ca="1">_xll.EURO($E213,$F213,$O213,$O213,$C213,$R213,1,2)</f>
        <v>2.3352131762531788E-3</v>
      </c>
      <c r="L213" s="10">
        <f ca="1">_xll.EURO($E213,$F213,$O213,$O213,$C213,$R213,1,3)/100</f>
        <v>0.56447395787961041</v>
      </c>
      <c r="M213" s="10">
        <f ca="1">_xll.EURO($E213,$F213,$O213,$O213,$C213,$R213,1,5)/365.25</f>
        <v>8.9483289500716693E-4</v>
      </c>
      <c r="N213" s="118">
        <f>VLOOKUP(D213,Lookups!$B$6:$H$304,6)</f>
        <v>43146</v>
      </c>
      <c r="O213" s="24">
        <f>VLOOKUP(D213,Lookups!$B$6:$E$304,4)</f>
        <v>4.4999999999999998E-2</v>
      </c>
      <c r="P213" s="19">
        <f>VLOOKUP(D213,Lookups!$B$6:$D$304,3)</f>
        <v>20</v>
      </c>
      <c r="Q213" s="147">
        <f t="shared" si="15"/>
        <v>0</v>
      </c>
      <c r="R213" s="28">
        <f t="shared" ca="1" si="16"/>
        <v>5957</v>
      </c>
    </row>
    <row r="214" spans="1:18" x14ac:dyDescent="0.2">
      <c r="A214" s="24"/>
      <c r="B214" s="25"/>
      <c r="C214" s="131">
        <v>0.2</v>
      </c>
      <c r="D214" s="93">
        <v>43160</v>
      </c>
      <c r="E214" s="128">
        <f t="shared" si="14"/>
        <v>46.964471251291435</v>
      </c>
      <c r="F214" s="127">
        <f t="shared" si="17"/>
        <v>75</v>
      </c>
      <c r="G214" s="64">
        <f ca="1">IF(AND(E214&gt;F214,$G$1="no"),"",_xll.EURO(E214,F214,O214,O214,C214,R214,1,0))</f>
        <v>3.8457090273829815</v>
      </c>
      <c r="H214" s="9">
        <f ca="1">_xll.EURO(E214,F214,O214,O214,C214,R214,1,1)</f>
        <v>0.20625964401543501</v>
      </c>
      <c r="I214" s="64">
        <f ca="1">IF(AND(F214&gt;E214,$G$1="no"),"",_xll.EURO(E214,F214,O214,O214,C214,R214,0,0))</f>
        <v>17.257053167871113</v>
      </c>
      <c r="J214" s="10">
        <f ca="1">_xll.EURO(E214,F214,O214,O214,C214,R214,0,1)</f>
        <v>-0.27210993697939184</v>
      </c>
      <c r="K214" s="14">
        <f ca="1">_xll.EURO($E214,$F214,$O214,$O214,$C214,$R214,1,2)</f>
        <v>4.944345765211168E-3</v>
      </c>
      <c r="L214" s="10">
        <f ca="1">_xll.EURO($E214,$F214,$O214,$O214,$C214,$R214,1,3)/100</f>
        <v>0.35739760196348791</v>
      </c>
      <c r="M214" s="10">
        <f ca="1">_xll.EURO($E214,$F214,$O214,$O214,$C214,$R214,1,5)/365.25</f>
        <v>-1.2335157188966844E-4</v>
      </c>
      <c r="N214" s="118">
        <f>VLOOKUP(D214,Lookups!$B$6:$H$304,6)</f>
        <v>43174</v>
      </c>
      <c r="O214" s="24">
        <f>VLOOKUP(D214,Lookups!$B$6:$E$304,4)</f>
        <v>4.4999999999999998E-2</v>
      </c>
      <c r="P214" s="19">
        <f>VLOOKUP(D214,Lookups!$B$6:$D$304,3)</f>
        <v>22</v>
      </c>
      <c r="Q214" s="147">
        <f t="shared" si="15"/>
        <v>0</v>
      </c>
      <c r="R214" s="28">
        <f t="shared" ca="1" si="16"/>
        <v>5985</v>
      </c>
    </row>
    <row r="215" spans="1:18" x14ac:dyDescent="0.2">
      <c r="A215" s="24"/>
      <c r="B215" s="25"/>
      <c r="C215" s="131">
        <v>0.2</v>
      </c>
      <c r="D215" s="93">
        <v>43191</v>
      </c>
      <c r="E215" s="128">
        <f t="shared" si="14"/>
        <v>46.114978059398759</v>
      </c>
      <c r="F215" s="127">
        <f t="shared" si="17"/>
        <v>75</v>
      </c>
      <c r="G215" s="64">
        <f ca="1">IF(AND(E215&gt;F215,$G$1="no"),"",_xll.EURO(E215,F215,O215,O215,C215,R215,1,0))</f>
        <v>3.6763002837986143</v>
      </c>
      <c r="H215" s="9">
        <f ca="1">_xll.EURO(E215,F215,O215,O215,C215,R215,1,1)</f>
        <v>0.2017439225028112</v>
      </c>
      <c r="I215" s="64">
        <f ca="1">IF(AND(F215&gt;E215,$G$1="no"),"",_xll.EURO(E215,F215,O215,O215,C215,R215,0,0))</f>
        <v>17.44134275068641</v>
      </c>
      <c r="J215" s="10">
        <f ca="1">_xll.EURO(E215,F215,O215,O215,C215,R215,0,1)</f>
        <v>-0.27480210523412602</v>
      </c>
      <c r="K215" s="14">
        <f ca="1">_xll.EURO($E215,$F215,$O215,$O215,$C215,$R215,1,2)</f>
        <v>4.9850213974266012E-3</v>
      </c>
      <c r="L215" s="10">
        <f ca="1">_xll.EURO($E215,$F215,$O215,$O215,$C215,$R215,1,3)/100</f>
        <v>0.34921962216670477</v>
      </c>
      <c r="M215" s="10">
        <f ca="1">_xll.EURO($E215,$F215,$O215,$O215,$C215,$R215,1,5)/365.25</f>
        <v>-1.275524711351197E-4</v>
      </c>
      <c r="N215" s="118">
        <f>VLOOKUP(D215,Lookups!$B$6:$H$304,6)</f>
        <v>43205</v>
      </c>
      <c r="O215" s="24">
        <f>VLOOKUP(D215,Lookups!$B$6:$E$304,4)</f>
        <v>4.4999999999999998E-2</v>
      </c>
      <c r="P215" s="19">
        <f>VLOOKUP(D215,Lookups!$B$6:$D$304,3)</f>
        <v>21</v>
      </c>
      <c r="Q215" s="147">
        <f t="shared" si="15"/>
        <v>0</v>
      </c>
      <c r="R215" s="28">
        <f t="shared" ca="1" si="16"/>
        <v>6016</v>
      </c>
    </row>
    <row r="216" spans="1:18" x14ac:dyDescent="0.2">
      <c r="A216" s="24"/>
      <c r="B216" s="25"/>
      <c r="C216" s="131">
        <v>0.2</v>
      </c>
      <c r="D216" s="93">
        <v>43221</v>
      </c>
      <c r="E216" s="128">
        <f t="shared" si="14"/>
        <v>49.148887871360571</v>
      </c>
      <c r="F216" s="127">
        <f t="shared" si="17"/>
        <v>75</v>
      </c>
      <c r="G216" s="64">
        <f ca="1">IF(AND(E216&gt;F216,$G$1="no"),"",_xll.EURO(E216,F216,O216,O216,C216,R216,1,0))</f>
        <v>4.313722757632303</v>
      </c>
      <c r="H216" s="9">
        <f ca="1">_xll.EURO(E216,F216,O216,O216,C216,R216,1,1)</f>
        <v>0.21612272595146295</v>
      </c>
      <c r="I216" s="64">
        <f ca="1">IF(AND(F216&gt;E216,$G$1="no"),"",_xll.EURO(E216,F216,O216,O216,C216,R216,0,0))</f>
        <v>16.587518456044357</v>
      </c>
      <c r="J216" s="10">
        <f ca="1">_xll.EURO(E216,F216,O216,O216,C216,R216,0,1)</f>
        <v>-0.25866519177275754</v>
      </c>
      <c r="K216" s="14">
        <f ca="1">_xll.EURO($E216,$F216,$O216,$O216,$C216,$R216,1,2)</f>
        <v>4.7062712888870963E-3</v>
      </c>
      <c r="L216" s="10">
        <f ca="1">_xll.EURO($E216,$F216,$O216,$O216,$C216,$R216,1,3)/100</f>
        <v>0.37636762830796372</v>
      </c>
      <c r="M216" s="10">
        <f ca="1">_xll.EURO($E216,$F216,$O216,$O216,$C216,$R216,1,5)/365.25</f>
        <v>-9.1042012028618797E-5</v>
      </c>
      <c r="N216" s="118">
        <f>VLOOKUP(D216,Lookups!$B$6:$H$304,6)</f>
        <v>43235</v>
      </c>
      <c r="O216" s="24">
        <f>VLOOKUP(D216,Lookups!$B$6:$E$304,4)</f>
        <v>4.4999999999999998E-2</v>
      </c>
      <c r="P216" s="19">
        <f>VLOOKUP(D216,Lookups!$B$6:$D$304,3)</f>
        <v>22</v>
      </c>
      <c r="Q216" s="147">
        <f t="shared" si="15"/>
        <v>0</v>
      </c>
      <c r="R216" s="28">
        <f t="shared" ca="1" si="16"/>
        <v>6046</v>
      </c>
    </row>
    <row r="217" spans="1:18" x14ac:dyDescent="0.2">
      <c r="A217" s="24"/>
      <c r="B217" s="25"/>
      <c r="C217" s="131">
        <v>0.2</v>
      </c>
      <c r="D217" s="93">
        <v>43252</v>
      </c>
      <c r="E217" s="128">
        <f t="shared" si="14"/>
        <v>56.733572129228904</v>
      </c>
      <c r="F217" s="127">
        <f t="shared" si="17"/>
        <v>75</v>
      </c>
      <c r="G217" s="64">
        <f ca="1">IF(AND(E217&gt;F217,$G$1="no"),"",_xll.EURO(E217,F217,O217,O217,C217,R217,1,0))</f>
        <v>6.0814430886304081</v>
      </c>
      <c r="H217" s="9">
        <f ca="1">_xll.EURO(E217,F217,O217,O217,C217,R217,1,1)</f>
        <v>0.24888609392066532</v>
      </c>
      <c r="I217" s="64">
        <f ca="1">IF(AND(F217&gt;E217,$G$1="no"),"",_xll.EURO(E217,F217,O217,O217,C217,R217,0,0))</f>
        <v>14.721061935777355</v>
      </c>
      <c r="J217" s="10">
        <f ca="1">_xll.EURO(E217,F217,O217,O217,C217,R217,0,1)</f>
        <v>-0.22409192390905916</v>
      </c>
      <c r="K217" s="14">
        <f ca="1">_xll.EURO($E217,$F217,$O217,$O217,$C217,$R217,1,2)</f>
        <v>4.0681102890468366E-3</v>
      </c>
      <c r="L217" s="10">
        <f ca="1">_xll.EURO($E217,$F217,$O217,$O217,$C217,$R217,1,3)/100</f>
        <v>0.43571447082089809</v>
      </c>
      <c r="M217" s="10">
        <f ca="1">_xll.EURO($E217,$F217,$O217,$O217,$C217,$R217,1,5)/365.25</f>
        <v>3.226434814765828E-5</v>
      </c>
      <c r="N217" s="118">
        <f>VLOOKUP(D217,Lookups!$B$6:$H$304,6)</f>
        <v>43266</v>
      </c>
      <c r="O217" s="24">
        <f>VLOOKUP(D217,Lookups!$B$6:$E$304,4)</f>
        <v>4.4999999999999998E-2</v>
      </c>
      <c r="P217" s="19">
        <f>VLOOKUP(D217,Lookups!$B$6:$D$304,3)</f>
        <v>21</v>
      </c>
      <c r="Q217" s="147">
        <f t="shared" si="15"/>
        <v>0</v>
      </c>
      <c r="R217" s="28">
        <f t="shared" ca="1" si="16"/>
        <v>6077</v>
      </c>
    </row>
    <row r="218" spans="1:18" x14ac:dyDescent="0.2">
      <c r="A218" s="24"/>
      <c r="B218" s="25"/>
      <c r="C218" s="131">
        <v>0.2</v>
      </c>
      <c r="D218" s="93">
        <v>43282</v>
      </c>
      <c r="E218" s="128">
        <f t="shared" si="14"/>
        <v>67.0487632741781</v>
      </c>
      <c r="F218" s="127">
        <f t="shared" si="17"/>
        <v>75</v>
      </c>
      <c r="G218" s="64">
        <f ca="1">IF(AND(E218&gt;F218,$G$1="no"),"",_xll.EURO(E218,F218,O218,O218,C218,R218,1,0))</f>
        <v>8.8432659979599251</v>
      </c>
      <c r="H218" s="9">
        <f ca="1">_xll.EURO(E218,F218,O218,O218,C218,R218,1,1)</f>
        <v>0.28610328165973181</v>
      </c>
      <c r="I218" s="64">
        <f ca="1">IF(AND(F218&gt;E218,$G$1="no"),"",_xll.EURO(E218,F218,O218,O218,C218,R218,0,0))</f>
        <v>12.590151700041583</v>
      </c>
      <c r="J218" s="10">
        <f ca="1">_xll.EURO(E218,F218,O218,O218,C218,R218,0,1)</f>
        <v>-0.18512978953201453</v>
      </c>
      <c r="K218" s="14">
        <f ca="1">_xll.EURO($E218,$F218,$O218,$O218,$C218,$R218,1,2)</f>
        <v>3.3041258549359239E-3</v>
      </c>
      <c r="L218" s="10">
        <f ca="1">_xll.EURO($E218,$F218,$O218,$O218,$C218,$R218,1,3)/100</f>
        <v>0.4967133306799239</v>
      </c>
      <c r="M218" s="10">
        <f ca="1">_xll.EURO($E218,$F218,$O218,$O218,$C218,$R218,1,5)/365.25</f>
        <v>2.7616862951601476E-4</v>
      </c>
      <c r="N218" s="118">
        <f>VLOOKUP(D218,Lookups!$B$6:$H$304,6)</f>
        <v>43296</v>
      </c>
      <c r="O218" s="24">
        <f>VLOOKUP(D218,Lookups!$B$6:$E$304,4)</f>
        <v>4.4999999999999998E-2</v>
      </c>
      <c r="P218" s="19">
        <f>VLOOKUP(D218,Lookups!$B$6:$D$304,3)</f>
        <v>21</v>
      </c>
      <c r="Q218" s="147">
        <f t="shared" si="15"/>
        <v>0</v>
      </c>
      <c r="R218" s="28">
        <f t="shared" ca="1" si="16"/>
        <v>6107</v>
      </c>
    </row>
    <row r="219" spans="1:18" x14ac:dyDescent="0.2">
      <c r="A219" s="24"/>
      <c r="B219" s="25"/>
      <c r="C219" s="131">
        <v>0.2</v>
      </c>
      <c r="D219" s="93">
        <v>43313</v>
      </c>
      <c r="E219" s="128">
        <f t="shared" si="14"/>
        <v>67.04877253284846</v>
      </c>
      <c r="F219" s="127">
        <f t="shared" si="17"/>
        <v>75</v>
      </c>
      <c r="G219" s="64">
        <f ca="1">IF(AND(E219&gt;F219,$G$1="no"),"",_xll.EURO(E219,F219,O219,O219,C219,R219,1,0))</f>
        <v>8.8346391931833299</v>
      </c>
      <c r="H219" s="9">
        <f ca="1">_xll.EURO(E219,F219,O219,O219,C219,R219,1,1)</f>
        <v>0.28526224182510729</v>
      </c>
      <c r="I219" s="64">
        <f ca="1">IF(AND(F219&gt;E219,$G$1="no"),"",_xll.EURO(E219,F219,O219,O219,C219,R219,0,0))</f>
        <v>12.567237354696237</v>
      </c>
      <c r="J219" s="10">
        <f ca="1">_xll.EURO(E219,F219,O219,O219,C219,R219,0,1)</f>
        <v>-0.18417448060965919</v>
      </c>
      <c r="K219" s="14">
        <f ca="1">_xll.EURO($E219,$F219,$O219,$O219,$C219,$R219,1,2)</f>
        <v>3.2819700389672439E-3</v>
      </c>
      <c r="L219" s="10">
        <f ca="1">_xll.EURO($E219,$F219,$O219,$O219,$C219,$R219,1,3)/100</f>
        <v>0.4958872366881944</v>
      </c>
      <c r="M219" s="10">
        <f ca="1">_xll.EURO($E219,$F219,$O219,$O219,$C219,$R219,1,5)/365.25</f>
        <v>2.8055947947182292E-4</v>
      </c>
      <c r="N219" s="118">
        <f>VLOOKUP(D219,Lookups!$B$6:$H$304,6)</f>
        <v>43327</v>
      </c>
      <c r="O219" s="24">
        <f>VLOOKUP(D219,Lookups!$B$6:$E$304,4)</f>
        <v>4.4999999999999998E-2</v>
      </c>
      <c r="P219" s="19">
        <f>VLOOKUP(D219,Lookups!$B$6:$D$304,3)</f>
        <v>23</v>
      </c>
      <c r="Q219" s="147">
        <f t="shared" si="15"/>
        <v>0</v>
      </c>
      <c r="R219" s="28">
        <f t="shared" ca="1" si="16"/>
        <v>6138</v>
      </c>
    </row>
    <row r="220" spans="1:18" x14ac:dyDescent="0.2">
      <c r="A220" s="24"/>
      <c r="B220" s="25"/>
      <c r="C220" s="131">
        <v>0.2</v>
      </c>
      <c r="D220" s="93">
        <v>43344</v>
      </c>
      <c r="E220" s="128">
        <f t="shared" si="14"/>
        <v>49.148878612690183</v>
      </c>
      <c r="F220" s="127">
        <f t="shared" si="17"/>
        <v>75</v>
      </c>
      <c r="G220" s="64">
        <f ca="1">IF(AND(E220&gt;F220,$G$1="no"),"",_xll.EURO(E220,F220,O220,O220,C220,R220,1,0))</f>
        <v>4.3239186925694897</v>
      </c>
      <c r="H220" s="9">
        <f ca="1">_xll.EURO(E220,F220,O220,O220,C220,R220,1,1)</f>
        <v>0.21460124378148507</v>
      </c>
      <c r="I220" s="64">
        <f ca="1">IF(AND(F220&gt;E220,$G$1="no"),"",_xll.EURO(E220,F220,O220,O220,C220,R220,0,0))</f>
        <v>16.41312377918246</v>
      </c>
      <c r="J220" s="10">
        <f ca="1">_xll.EURO(E220,F220,O220,O220,C220,R220,0,1)</f>
        <v>-0.25304597760936326</v>
      </c>
      <c r="K220" s="14">
        <f ca="1">_xll.EURO($E220,$F220,$O220,$O220,$C220,$R220,1,2)</f>
        <v>4.5936630908659177E-3</v>
      </c>
      <c r="L220" s="10">
        <f ca="1">_xll.EURO($E220,$F220,$O220,$O220,$C220,$R220,1,3)/100</f>
        <v>0.37483566618063291</v>
      </c>
      <c r="M220" s="10">
        <f ca="1">_xll.EURO($E220,$F220,$O220,$O220,$C220,$R220,1,5)/365.25</f>
        <v>-7.4890724880949492E-5</v>
      </c>
      <c r="N220" s="118">
        <f>VLOOKUP(D220,Lookups!$B$6:$H$304,6)</f>
        <v>43358</v>
      </c>
      <c r="O220" s="24">
        <f>VLOOKUP(D220,Lookups!$B$6:$E$304,4)</f>
        <v>4.4999999999999998E-2</v>
      </c>
      <c r="P220" s="19">
        <f>VLOOKUP(D220,Lookups!$B$6:$D$304,3)</f>
        <v>19</v>
      </c>
      <c r="Q220" s="147">
        <f t="shared" si="15"/>
        <v>0</v>
      </c>
      <c r="R220" s="28">
        <f t="shared" ca="1" si="16"/>
        <v>6169</v>
      </c>
    </row>
    <row r="221" spans="1:18" x14ac:dyDescent="0.2">
      <c r="A221" s="24"/>
      <c r="B221" s="25"/>
      <c r="C221" s="131">
        <v>0.2</v>
      </c>
      <c r="D221" s="93">
        <v>43374</v>
      </c>
      <c r="E221" s="128">
        <f t="shared" si="14"/>
        <v>45.022798451242359</v>
      </c>
      <c r="F221" s="127">
        <f t="shared" si="17"/>
        <v>75</v>
      </c>
      <c r="G221" s="64">
        <f ca="1">IF(AND(E221&gt;F221,$G$1="no"),"",_xll.EURO(E221,F221,O221,O221,C221,R221,1,0))</f>
        <v>3.4820306454964003</v>
      </c>
      <c r="H221" s="9">
        <f ca="1">_xll.EURO(E221,F221,O221,O221,C221,R221,1,1)</f>
        <v>0.19468597398420392</v>
      </c>
      <c r="I221" s="64">
        <f ca="1">IF(AND(F221&gt;E221,$G$1="no"),"",_xll.EURO(E221,F221,O221,O221,C221,R221,0,0))</f>
        <v>17.449066592860234</v>
      </c>
      <c r="J221" s="10">
        <f ca="1">_xll.EURO(E221,F221,O221,O221,C221,R221,0,1)</f>
        <v>-0.27123596755015111</v>
      </c>
      <c r="K221" s="14">
        <f ca="1">_xll.EURO($E221,$F221,$O221,$O221,$C221,$R221,1,2)</f>
        <v>4.9040516134055889E-3</v>
      </c>
      <c r="L221" s="10">
        <f ca="1">_xll.EURO($E221,$F221,$O221,$O221,$C221,$R221,1,3)/100</f>
        <v>0.33742822783623744</v>
      </c>
      <c r="M221" s="10">
        <f ca="1">_xll.EURO($E221,$F221,$O221,$O221,$C221,$R221,1,5)/365.25</f>
        <v>-1.1532925635039662E-4</v>
      </c>
      <c r="N221" s="118">
        <f>VLOOKUP(D221,Lookups!$B$6:$H$304,6)</f>
        <v>43388</v>
      </c>
      <c r="O221" s="24">
        <f>VLOOKUP(D221,Lookups!$B$6:$E$304,4)</f>
        <v>4.4999999999999998E-2</v>
      </c>
      <c r="P221" s="19">
        <f>VLOOKUP(D221,Lookups!$B$6:$D$304,3)</f>
        <v>23</v>
      </c>
      <c r="Q221" s="147">
        <f t="shared" si="15"/>
        <v>0</v>
      </c>
      <c r="R221" s="28">
        <f t="shared" ca="1" si="16"/>
        <v>6199</v>
      </c>
    </row>
    <row r="222" spans="1:18" x14ac:dyDescent="0.2">
      <c r="A222" s="24"/>
      <c r="B222" s="25"/>
      <c r="C222" s="131">
        <v>0.2</v>
      </c>
      <c r="D222" s="93">
        <v>43405</v>
      </c>
      <c r="E222" s="128">
        <f t="shared" si="14"/>
        <v>44.962112496237353</v>
      </c>
      <c r="F222" s="127">
        <f t="shared" si="17"/>
        <v>75</v>
      </c>
      <c r="G222" s="64">
        <f ca="1">IF(AND(E222&gt;F222,$G$1="no"),"",_xll.EURO(E222,F222,O222,O222,C222,R222,1,0))</f>
        <v>3.47376138625265</v>
      </c>
      <c r="H222" s="9">
        <f ca="1">_xll.EURO(E222,F222,O222,O222,C222,R222,1,1)</f>
        <v>0.19411397044291315</v>
      </c>
      <c r="I222" s="64">
        <f ca="1">IF(AND(F222&gt;E222,$G$1="no"),"",_xll.EURO(E222,F222,O222,O222,C222,R222,0,0))</f>
        <v>17.415721880382044</v>
      </c>
      <c r="J222" s="10">
        <f ca="1">_xll.EURO(E222,F222,O222,O222,C222,R222,0,1)</f>
        <v>-0.27003186845414556</v>
      </c>
      <c r="K222" s="14">
        <f ca="1">_xll.EURO($E222,$F222,$O222,$O222,$C222,$R222,1,2)</f>
        <v>4.880712933755877E-3</v>
      </c>
      <c r="L222" s="10">
        <f ca="1">_xll.EURO($E222,$F222,$O222,$O222,$C222,$R222,1,3)/100</f>
        <v>0.33659254922767767</v>
      </c>
      <c r="M222" s="10">
        <f ca="1">_xll.EURO($E222,$F222,$O222,$O222,$C222,$R222,1,5)/365.25</f>
        <v>-1.1229814949771107E-4</v>
      </c>
      <c r="N222" s="118">
        <f>VLOOKUP(D222,Lookups!$B$6:$H$304,6)</f>
        <v>43419</v>
      </c>
      <c r="O222" s="24">
        <f>VLOOKUP(D222,Lookups!$B$6:$E$304,4)</f>
        <v>4.4999999999999998E-2</v>
      </c>
      <c r="P222" s="19">
        <f>VLOOKUP(D222,Lookups!$B$6:$D$304,3)</f>
        <v>21</v>
      </c>
      <c r="Q222" s="147">
        <f t="shared" si="15"/>
        <v>0</v>
      </c>
      <c r="R222" s="28">
        <f t="shared" ca="1" si="16"/>
        <v>6230</v>
      </c>
    </row>
    <row r="223" spans="1:18" x14ac:dyDescent="0.2">
      <c r="A223" s="24"/>
      <c r="B223" s="25"/>
      <c r="C223" s="131">
        <v>0.2</v>
      </c>
      <c r="D223" s="93">
        <v>43435</v>
      </c>
      <c r="E223" s="128">
        <f t="shared" si="14"/>
        <v>44.962112496237353</v>
      </c>
      <c r="F223" s="127">
        <f t="shared" si="17"/>
        <v>75</v>
      </c>
      <c r="G223" s="64">
        <f ca="1">IF(AND(E223&gt;F223,$G$1="no"),"",_xll.EURO(E223,F223,O223,O223,C223,R223,1,0))</f>
        <v>3.4770789222316854</v>
      </c>
      <c r="H223" s="9">
        <f ca="1">_xll.EURO(E223,F223,O223,O223,C223,R223,1,1)</f>
        <v>0.19384568774760169</v>
      </c>
      <c r="I223" s="64">
        <f ca="1">IF(AND(F223&gt;E223,$G$1="no"),"",_xll.EURO(E223,F223,O223,O223,C223,R223,0,0))</f>
        <v>17.367603670567465</v>
      </c>
      <c r="J223" s="10">
        <f ca="1">_xll.EURO(E223,F223,O223,O223,C223,R223,0,1)</f>
        <v>-0.26858778886075857</v>
      </c>
      <c r="K223" s="14">
        <f ca="1">_xll.EURO($E223,$F223,$O223,$O223,$C223,$R223,1,2)</f>
        <v>4.8535095676679341E-3</v>
      </c>
      <c r="L223" s="10">
        <f ca="1">_xll.EURO($E223,$F223,$O223,$O223,$C223,$R223,1,3)/100</f>
        <v>0.33632829847181439</v>
      </c>
      <c r="M223" s="10">
        <f ca="1">_xll.EURO($E223,$F223,$O223,$O223,$C223,$R223,1,5)/365.25</f>
        <v>-1.0887810562402526E-4</v>
      </c>
      <c r="N223" s="118">
        <f>VLOOKUP(D223,Lookups!$B$6:$H$304,6)</f>
        <v>43449</v>
      </c>
      <c r="O223" s="24">
        <f>VLOOKUP(D223,Lookups!$B$6:$E$304,4)</f>
        <v>4.4999999999999998E-2</v>
      </c>
      <c r="P223" s="19">
        <f>VLOOKUP(D223,Lookups!$B$6:$D$304,3)</f>
        <v>20</v>
      </c>
      <c r="Q223" s="147">
        <f t="shared" si="15"/>
        <v>0</v>
      </c>
      <c r="R223" s="28">
        <f t="shared" ca="1" si="16"/>
        <v>6260</v>
      </c>
    </row>
    <row r="224" spans="1:18" x14ac:dyDescent="0.2">
      <c r="A224" s="24"/>
      <c r="B224" s="25"/>
      <c r="C224" s="131">
        <v>0.2</v>
      </c>
      <c r="D224" s="93">
        <v>43466</v>
      </c>
      <c r="E224" s="128">
        <f t="shared" si="14"/>
        <v>49.618154115653667</v>
      </c>
      <c r="F224" s="127">
        <f t="shared" si="17"/>
        <v>75</v>
      </c>
      <c r="G224" s="64">
        <f ca="1">IF(AND(E224&gt;F224,$G$1="no"),"",_xll.EURO(E224,F224,O224,O224,C224,R224,1,0))</f>
        <v>4.4325851680662351</v>
      </c>
      <c r="H224" s="9">
        <f ca="1">_xll.EURO(E224,F224,O224,O224,C224,R224,1,1)</f>
        <v>0.21515142434235143</v>
      </c>
      <c r="I224" s="64">
        <f ca="1">IF(AND(F224&gt;E224,$G$1="no"),"",_xll.EURO(E224,F224,O224,O224,C224,R224,0,0))</f>
        <v>16.125257169749901</v>
      </c>
      <c r="J224" s="10">
        <f ca="1">_xll.EURO(E224,F224,O224,O224,C224,R224,0,1)</f>
        <v>-0.24551924771837697</v>
      </c>
      <c r="K224" s="14">
        <f ca="1">_xll.EURO($E224,$F224,$O224,$O224,$C224,$R224,1,2)</f>
        <v>4.447128490711133E-3</v>
      </c>
      <c r="L224" s="10">
        <f ca="1">_xll.EURO($E224,$F224,$O224,$O224,$C224,$R224,1,3)/100</f>
        <v>0.37715540967018041</v>
      </c>
      <c r="M224" s="10">
        <f ca="1">_xll.EURO($E224,$F224,$O224,$O224,$C224,$R224,1,5)/365.25</f>
        <v>-5.3406776002971899E-5</v>
      </c>
      <c r="N224" s="118">
        <f>VLOOKUP(D224,Lookups!$B$6:$H$304,6)</f>
        <v>43480</v>
      </c>
      <c r="O224" s="24">
        <f>VLOOKUP(D224,Lookups!$B$6:$E$304,4)</f>
        <v>4.4999999999999998E-2</v>
      </c>
      <c r="P224" s="19">
        <f>VLOOKUP(D224,Lookups!$B$6:$D$304,3)</f>
        <v>22</v>
      </c>
      <c r="Q224" s="147">
        <f t="shared" si="15"/>
        <v>0</v>
      </c>
      <c r="R224" s="28">
        <f t="shared" ca="1" si="16"/>
        <v>6291</v>
      </c>
    </row>
    <row r="225" spans="1:18" x14ac:dyDescent="0.2">
      <c r="A225" s="24"/>
      <c r="B225" s="25"/>
      <c r="C225" s="131">
        <v>0.2</v>
      </c>
      <c r="D225" s="93">
        <v>43497</v>
      </c>
      <c r="E225" s="128">
        <f t="shared" si="14"/>
        <v>87.375775970408895</v>
      </c>
      <c r="F225" s="127">
        <f t="shared" si="17"/>
        <v>75</v>
      </c>
      <c r="G225" s="64">
        <f ca="1">IF(AND(E225&gt;F225,$G$1="no"),"",_xll.EURO(E225,F225,O225,O225,C225,R225,1,0))</f>
        <v>15.049961703819104</v>
      </c>
      <c r="H225" s="9">
        <f ca="1">_xll.EURO(E225,F225,O225,O225,C225,R225,1,1)</f>
        <v>0.33299321741559296</v>
      </c>
      <c r="I225" s="64">
        <f ca="1">IF(AND(F225&gt;E225,$G$1="no"),"",_xll.EURO(E225,F225,O225,O225,C225,R225,0,0))</f>
        <v>9.370537581160459</v>
      </c>
      <c r="J225" s="10">
        <f ca="1">_xll.EURO(E225,F225,O225,O225,C225,R225,0,1)</f>
        <v>-0.12592136993944925</v>
      </c>
      <c r="K225" s="14">
        <f ca="1">_xll.EURO($E225,$F225,$O225,$O225,$C225,$R225,1,2)</f>
        <v>2.1038871048645307E-3</v>
      </c>
      <c r="L225" s="10">
        <f ca="1">_xll.EURO($E225,$F225,$O225,$O225,$C225,$R225,1,3)/100</f>
        <v>0.55603071895546585</v>
      </c>
      <c r="M225" s="10">
        <f ca="1">_xll.EURO($E225,$F225,$O225,$O225,$C225,$R225,1,5)/365.25</f>
        <v>9.7468761418505352E-4</v>
      </c>
      <c r="N225" s="118">
        <f>VLOOKUP(D225,Lookups!$B$6:$H$304,6)</f>
        <v>43511</v>
      </c>
      <c r="O225" s="24">
        <f>VLOOKUP(D225,Lookups!$B$6:$E$304,4)</f>
        <v>4.4999999999999998E-2</v>
      </c>
      <c r="P225" s="19">
        <f>VLOOKUP(D225,Lookups!$B$6:$D$304,3)</f>
        <v>20</v>
      </c>
      <c r="Q225" s="147">
        <f t="shared" si="15"/>
        <v>0</v>
      </c>
      <c r="R225" s="28">
        <f t="shared" ca="1" si="16"/>
        <v>6322</v>
      </c>
    </row>
    <row r="226" spans="1:18" x14ac:dyDescent="0.2">
      <c r="A226" s="24"/>
      <c r="B226" s="25"/>
      <c r="C226" s="131">
        <v>0.2</v>
      </c>
      <c r="D226" s="93">
        <v>43525</v>
      </c>
      <c r="E226" s="128">
        <f t="shared" si="14"/>
        <v>47.668938320060803</v>
      </c>
      <c r="F226" s="127">
        <f t="shared" si="17"/>
        <v>75</v>
      </c>
      <c r="G226" s="64">
        <f ca="1">IF(AND(E226&gt;F226,$G$1="no"),"",_xll.EURO(E226,F226,O226,O226,C226,R226,1,0))</f>
        <v>4.0261221735923476</v>
      </c>
      <c r="H226" s="9">
        <f ca="1">_xll.EURO(E226,F226,O226,O226,C226,R226,1,1)</f>
        <v>0.20564622111374578</v>
      </c>
      <c r="I226" s="64">
        <f ca="1">IF(AND(F226&gt;E226,$G$1="no"),"",_xll.EURO(E226,F226,O226,O226,C226,R226,0,0))</f>
        <v>16.525551425880437</v>
      </c>
      <c r="J226" s="10">
        <f ca="1">_xll.EURO(E226,F226,O226,O226,C226,R226,0,1)</f>
        <v>-0.25168797975495238</v>
      </c>
      <c r="K226" s="14">
        <f ca="1">_xll.EURO($E226,$F226,$O226,$O226,$C226,$R226,1,2)</f>
        <v>4.553139568107714E-3</v>
      </c>
      <c r="L226" s="10">
        <f ca="1">_xll.EURO($E226,$F226,$O226,$O226,$C226,$R226,1,3)/100</f>
        <v>0.35974553987875885</v>
      </c>
      <c r="M226" s="10">
        <f ca="1">_xll.EURO($E226,$F226,$O226,$O226,$C226,$R226,1,5)/365.25</f>
        <v>-7.0496929965196346E-5</v>
      </c>
      <c r="N226" s="118">
        <f>VLOOKUP(D226,Lookups!$B$6:$H$304,6)</f>
        <v>43539</v>
      </c>
      <c r="O226" s="24">
        <f>VLOOKUP(D226,Lookups!$B$6:$E$304,4)</f>
        <v>4.4999999999999998E-2</v>
      </c>
      <c r="P226" s="19">
        <f>VLOOKUP(D226,Lookups!$B$6:$D$304,3)</f>
        <v>21</v>
      </c>
      <c r="Q226" s="147">
        <f t="shared" si="15"/>
        <v>0</v>
      </c>
      <c r="R226" s="28">
        <f t="shared" ca="1" si="16"/>
        <v>6350</v>
      </c>
    </row>
    <row r="227" spans="1:18" x14ac:dyDescent="0.2">
      <c r="A227" s="24"/>
      <c r="B227" s="25"/>
      <c r="C227" s="131">
        <v>0.2</v>
      </c>
      <c r="D227" s="93">
        <v>43556</v>
      </c>
      <c r="E227" s="128">
        <f t="shared" si="14"/>
        <v>46.806702730289736</v>
      </c>
      <c r="F227" s="127">
        <f t="shared" si="17"/>
        <v>75</v>
      </c>
      <c r="G227" s="64">
        <f ca="1">IF(AND(E227&gt;F227,$G$1="no"),"",_xll.EURO(E227,F227,O227,O227,C227,R227,1,0))</f>
        <v>3.8529392484440974</v>
      </c>
      <c r="H227" s="9">
        <f ca="1">_xll.EURO(E227,F227,O227,O227,C227,R227,1,1)</f>
        <v>0.20135134298854021</v>
      </c>
      <c r="I227" s="64">
        <f ca="1">IF(AND(F227&gt;E227,$G$1="no"),"",_xll.EURO(E227,F227,O227,O227,C227,R227,0,0))</f>
        <v>16.697547088722484</v>
      </c>
      <c r="J227" s="10">
        <f ca="1">_xll.EURO(E227,F227,O227,O227,C227,R227,0,1)</f>
        <v>-0.25423949186134859</v>
      </c>
      <c r="K227" s="14">
        <f ca="1">_xll.EURO($E227,$F227,$O227,$O227,$C227,$R227,1,2)</f>
        <v>4.5958766496123939E-3</v>
      </c>
      <c r="L227" s="10">
        <f ca="1">_xll.EURO($E227,$F227,$O227,$O227,$C227,$R227,1,3)/100</f>
        <v>0.35181388592592711</v>
      </c>
      <c r="M227" s="10">
        <f ca="1">_xll.EURO($E227,$F227,$O227,$O227,$C227,$R227,1,5)/365.25</f>
        <v>-7.665123127661717E-5</v>
      </c>
      <c r="N227" s="118">
        <f>VLOOKUP(D227,Lookups!$B$6:$H$304,6)</f>
        <v>43570</v>
      </c>
      <c r="O227" s="24">
        <f>VLOOKUP(D227,Lookups!$B$6:$E$304,4)</f>
        <v>4.4999999999999998E-2</v>
      </c>
      <c r="P227" s="19">
        <f>VLOOKUP(D227,Lookups!$B$6:$D$304,3)</f>
        <v>22</v>
      </c>
      <c r="Q227" s="147">
        <f t="shared" si="15"/>
        <v>0</v>
      </c>
      <c r="R227" s="28">
        <f t="shared" ca="1" si="16"/>
        <v>6381</v>
      </c>
    </row>
    <row r="228" spans="1:18" x14ac:dyDescent="0.2">
      <c r="A228" s="24"/>
      <c r="B228" s="25"/>
      <c r="C228" s="131">
        <v>0.2</v>
      </c>
      <c r="D228" s="93">
        <v>43586</v>
      </c>
      <c r="E228" s="128">
        <f t="shared" si="14"/>
        <v>49.886121189430973</v>
      </c>
      <c r="F228" s="127">
        <f t="shared" si="17"/>
        <v>75</v>
      </c>
      <c r="G228" s="64">
        <f ca="1">IF(AND(E228&gt;F228,$G$1="no"),"",_xll.EURO(E228,F228,O228,O228,C228,R228,1,0))</f>
        <v>4.4954898037211182</v>
      </c>
      <c r="H228" s="9">
        <f ca="1">_xll.EURO(E228,F228,O228,O228,C228,R228,1,1)</f>
        <v>0.21471110919083294</v>
      </c>
      <c r="I228" s="64">
        <f ca="1">IF(AND(F228&gt;E228,$G$1="no"),"",_xll.EURO(E228,F228,O228,O228,C228,R228,0,0))</f>
        <v>15.894931396929284</v>
      </c>
      <c r="J228" s="10">
        <f ca="1">_xll.EURO(E228,F228,O228,O228,C228,R228,0,1)</f>
        <v>-0.23919892514487395</v>
      </c>
      <c r="K228" s="14">
        <f ca="1">_xll.EURO($E228,$F228,$O228,$O228,$C228,$R228,1,2)</f>
        <v>4.322232169109751E-3</v>
      </c>
      <c r="L228" s="10">
        <f ca="1">_xll.EURO($E228,$F228,$O228,$O228,$C228,$R228,1,3)/100</f>
        <v>0.3776009811854909</v>
      </c>
      <c r="M228" s="10">
        <f ca="1">_xll.EURO($E228,$F228,$O228,$O228,$C228,$R228,1,5)/365.25</f>
        <v>-3.5130094506450758E-5</v>
      </c>
      <c r="N228" s="118">
        <f>VLOOKUP(D228,Lookups!$B$6:$H$304,6)</f>
        <v>43600</v>
      </c>
      <c r="O228" s="24">
        <f>VLOOKUP(D228,Lookups!$B$6:$E$304,4)</f>
        <v>4.4999999999999998E-2</v>
      </c>
      <c r="P228" s="19">
        <f>VLOOKUP(D228,Lookups!$B$6:$D$304,3)</f>
        <v>22</v>
      </c>
      <c r="Q228" s="147">
        <f t="shared" si="15"/>
        <v>0</v>
      </c>
      <c r="R228" s="28">
        <f t="shared" ca="1" si="16"/>
        <v>6411</v>
      </c>
    </row>
    <row r="229" spans="1:18" x14ac:dyDescent="0.2">
      <c r="A229" s="24"/>
      <c r="B229" s="25"/>
      <c r="C229" s="131">
        <v>0.2</v>
      </c>
      <c r="D229" s="93">
        <v>43617</v>
      </c>
      <c r="E229" s="128">
        <f t="shared" si="14"/>
        <v>57.584575711167332</v>
      </c>
      <c r="F229" s="127">
        <f t="shared" si="17"/>
        <v>75</v>
      </c>
      <c r="G229" s="64">
        <f ca="1">IF(AND(E229&gt;F229,$G$1="no"),"",_xll.EURO(E229,F229,O229,O229,C229,R229,1,0))</f>
        <v>6.2675704250905255</v>
      </c>
      <c r="H229" s="9">
        <f ca="1">_xll.EURO(E229,F229,O229,O229,C229,R229,1,1)</f>
        <v>0.24506444012808185</v>
      </c>
      <c r="I229" s="64">
        <f ca="1">IF(AND(F229&gt;E229,$G$1="no"),"",_xll.EURO(E229,F229,O229,O229,C229,R229,0,0))</f>
        <v>14.142472126335381</v>
      </c>
      <c r="J229" s="10">
        <f ca="1">_xll.EURO(E229,F229,O229,O229,C229,R229,0,1)</f>
        <v>-0.20711528117187486</v>
      </c>
      <c r="K229" s="14">
        <f ca="1">_xll.EURO($E229,$F229,$O229,$O229,$C229,$R229,1,2)</f>
        <v>3.7090131703523123E-3</v>
      </c>
      <c r="L229" s="10">
        <f ca="1">_xll.EURO($E229,$F229,$O229,$O229,$C229,$R229,1,3)/100</f>
        <v>0.43384161641388624</v>
      </c>
      <c r="M229" s="10">
        <f ca="1">_xll.EURO($E229,$F229,$O229,$O229,$C229,$R229,1,5)/365.25</f>
        <v>9.8727310179654943E-5</v>
      </c>
      <c r="N229" s="118">
        <f>VLOOKUP(D229,Lookups!$B$6:$H$304,6)</f>
        <v>43631</v>
      </c>
      <c r="O229" s="24">
        <f>VLOOKUP(D229,Lookups!$B$6:$E$304,4)</f>
        <v>4.4999999999999998E-2</v>
      </c>
      <c r="P229" s="19">
        <f>VLOOKUP(D229,Lookups!$B$6:$D$304,3)</f>
        <v>20</v>
      </c>
      <c r="Q229" s="147">
        <f t="shared" si="15"/>
        <v>0</v>
      </c>
      <c r="R229" s="28">
        <f t="shared" ca="1" si="16"/>
        <v>6442</v>
      </c>
    </row>
    <row r="230" spans="1:18" x14ac:dyDescent="0.2">
      <c r="A230" s="24"/>
      <c r="B230" s="25"/>
      <c r="C230" s="131">
        <v>0.2</v>
      </c>
      <c r="D230" s="93">
        <v>43647</v>
      </c>
      <c r="E230" s="128">
        <f t="shared" si="14"/>
        <v>68.054494723290759</v>
      </c>
      <c r="F230" s="127">
        <f t="shared" si="17"/>
        <v>75</v>
      </c>
      <c r="G230" s="64">
        <f ca="1">IF(AND(E230&gt;F230,$G$1="no"),"",_xll.EURO(E230,F230,O230,O230,C230,R230,1,0))</f>
        <v>9.0128800552120314</v>
      </c>
      <c r="H230" s="9">
        <f ca="1">_xll.EURO(E230,F230,O230,O230,C230,R230,1,1)</f>
        <v>0.27932272107991113</v>
      </c>
      <c r="I230" s="64">
        <f ca="1">IF(AND(F230&gt;E230,$G$1="no"),"",_xll.EURO(E230,F230,O230,O230,C230,R230,0,0))</f>
        <v>12.141910092675362</v>
      </c>
      <c r="J230" s="10">
        <f ca="1">_xll.EURO(E230,F230,O230,O230,C230,R230,0,1)</f>
        <v>-0.17118878424657458</v>
      </c>
      <c r="K230" s="14">
        <f ca="1">_xll.EURO($E230,$F230,$O230,$O230,$C230,$R230,1,2)</f>
        <v>2.9938966139440829E-3</v>
      </c>
      <c r="L230" s="10">
        <f ca="1">_xll.EURO($E230,$F230,$O230,$O230,$C230,$R230,1,3)/100</f>
        <v>0.49139270687331388</v>
      </c>
      <c r="M230" s="10">
        <f ca="1">_xll.EURO($E230,$F230,$O230,$O230,$C230,$R230,1,5)/365.25</f>
        <v>3.511569980706335E-4</v>
      </c>
      <c r="N230" s="118">
        <f>VLOOKUP(D230,Lookups!$B$6:$H$304,6)</f>
        <v>43661</v>
      </c>
      <c r="O230" s="24">
        <f>VLOOKUP(D230,Lookups!$B$6:$E$304,4)</f>
        <v>4.4999999999999998E-2</v>
      </c>
      <c r="P230" s="19">
        <f>VLOOKUP(D230,Lookups!$B$6:$D$304,3)</f>
        <v>22</v>
      </c>
      <c r="Q230" s="147">
        <f t="shared" si="15"/>
        <v>0</v>
      </c>
      <c r="R230" s="28">
        <f t="shared" ca="1" si="16"/>
        <v>6472</v>
      </c>
    </row>
    <row r="231" spans="1:18" x14ac:dyDescent="0.2">
      <c r="A231" s="24"/>
      <c r="B231" s="25"/>
      <c r="C231" s="131">
        <v>0.2</v>
      </c>
      <c r="D231" s="93">
        <v>43678</v>
      </c>
      <c r="E231" s="128">
        <f t="shared" si="14"/>
        <v>68.054504120841187</v>
      </c>
      <c r="F231" s="127">
        <f t="shared" si="17"/>
        <v>75</v>
      </c>
      <c r="G231" s="64">
        <f ca="1">IF(AND(E231&gt;F231,$G$1="no"),"",_xll.EURO(E231,F231,O231,O231,C231,R231,1,0))</f>
        <v>9.0019401396712428</v>
      </c>
      <c r="H231" s="9">
        <f ca="1">_xll.EURO(E231,F231,O231,O231,C231,R231,1,1)</f>
        <v>0.27847705592256145</v>
      </c>
      <c r="I231" s="64">
        <f ca="1">IF(AND(F231&gt;E231,$G$1="no"),"",_xll.EURO(E231,F231,O231,O231,C231,R231,0,0))</f>
        <v>12.119038042022458</v>
      </c>
      <c r="J231" s="10">
        <f ca="1">_xll.EURO(E231,F231,O231,O231,C231,R231,0,1)</f>
        <v>-0.17031709162054176</v>
      </c>
      <c r="K231" s="14">
        <f ca="1">_xll.EURO($E231,$F231,$O231,$O231,$C231,$R231,1,2)</f>
        <v>2.9741980542580372E-3</v>
      </c>
      <c r="L231" s="10">
        <f ca="1">_xll.EURO($E231,$F231,$O231,$O231,$C231,$R231,1,3)/100</f>
        <v>0.49049790630368428</v>
      </c>
      <c r="M231" s="10">
        <f ca="1">_xll.EURO($E231,$F231,$O231,$O231,$C231,$R231,1,5)/365.25</f>
        <v>3.5480455869143498E-4</v>
      </c>
      <c r="N231" s="118">
        <f>VLOOKUP(D231,Lookups!$B$6:$H$304,6)</f>
        <v>43692</v>
      </c>
      <c r="O231" s="24">
        <f>VLOOKUP(D231,Lookups!$B$6:$E$304,4)</f>
        <v>4.4999999999999998E-2</v>
      </c>
      <c r="P231" s="19">
        <f>VLOOKUP(D231,Lookups!$B$6:$D$304,3)</f>
        <v>22</v>
      </c>
      <c r="Q231" s="147">
        <f t="shared" si="15"/>
        <v>0</v>
      </c>
      <c r="R231" s="28">
        <f t="shared" ca="1" si="16"/>
        <v>6503</v>
      </c>
    </row>
    <row r="232" spans="1:18" x14ac:dyDescent="0.2">
      <c r="A232" s="24"/>
      <c r="B232" s="25"/>
      <c r="C232" s="131">
        <v>0.2</v>
      </c>
      <c r="D232" s="93">
        <v>43709</v>
      </c>
      <c r="E232" s="128">
        <f t="shared" si="14"/>
        <v>49.886111791880531</v>
      </c>
      <c r="F232" s="127">
        <f t="shared" si="17"/>
        <v>75</v>
      </c>
      <c r="G232" s="64">
        <f ca="1">IF(AND(E232&gt;F232,$G$1="no"),"",_xll.EURO(E232,F232,O232,O232,C232,R232,1,0))</f>
        <v>4.4989136520336261</v>
      </c>
      <c r="H232" s="9">
        <f ca="1">_xll.EURO(E232,F232,O232,O232,C232,R232,1,1)</f>
        <v>0.21301302078040518</v>
      </c>
      <c r="I232" s="64">
        <f ca="1">IF(AND(F232&gt;E232,$G$1="no"),"",_xll.EURO(E232,F232,O232,O232,C232,R232,0,0))</f>
        <v>15.72691458103653</v>
      </c>
      <c r="J232" s="10">
        <f ca="1">_xll.EURO(E232,F232,O232,O232,C232,R232,0,1)</f>
        <v>-0.23407031557739627</v>
      </c>
      <c r="K232" s="14">
        <f ca="1">_xll.EURO($E232,$F232,$O232,$O232,$C232,$R232,1,2)</f>
        <v>4.2192660053376628E-3</v>
      </c>
      <c r="L232" s="10">
        <f ca="1">_xll.EURO($E232,$F232,$O232,$O232,$C232,$R232,1,3)/100</f>
        <v>0.37567744270758285</v>
      </c>
      <c r="M232" s="10">
        <f ca="1">_xll.EURO($E232,$F232,$O232,$O232,$C232,$R232,1,5)/365.25</f>
        <v>-2.0676882018701504E-5</v>
      </c>
      <c r="N232" s="118">
        <f>VLOOKUP(D232,Lookups!$B$6:$H$304,6)</f>
        <v>43723</v>
      </c>
      <c r="O232" s="24">
        <f>VLOOKUP(D232,Lookups!$B$6:$E$304,4)</f>
        <v>4.4999999999999998E-2</v>
      </c>
      <c r="P232" s="19">
        <f>VLOOKUP(D232,Lookups!$B$6:$D$304,3)</f>
        <v>20</v>
      </c>
      <c r="Q232" s="147">
        <f t="shared" si="15"/>
        <v>0</v>
      </c>
      <c r="R232" s="28">
        <f t="shared" ca="1" si="16"/>
        <v>6534</v>
      </c>
    </row>
    <row r="233" spans="1:18" x14ac:dyDescent="0.2">
      <c r="A233" s="24"/>
      <c r="B233" s="25"/>
      <c r="C233" s="131">
        <v>0.2</v>
      </c>
      <c r="D233" s="93">
        <v>43739</v>
      </c>
      <c r="E233" s="128">
        <f t="shared" si="14"/>
        <v>45.698140428010987</v>
      </c>
      <c r="F233" s="127">
        <f t="shared" si="17"/>
        <v>75</v>
      </c>
      <c r="G233" s="64">
        <f ca="1">IF(AND(E233&gt;F233,$G$1="no"),"",_xll.EURO(E233,F233,O233,O233,C233,R233,1,0))</f>
        <v>3.6468936973791095</v>
      </c>
      <c r="H233" s="9">
        <f ca="1">_xll.EURO(E233,F233,O233,O233,C233,R233,1,1)</f>
        <v>0.1943331157334959</v>
      </c>
      <c r="I233" s="64">
        <f ca="1">IF(AND(F233&gt;E233,$G$1="no"),"",_xll.EURO(E233,F233,O233,O233,C233,R233,0,0))</f>
        <v>16.69893593888456</v>
      </c>
      <c r="J233" s="10">
        <f ca="1">_xll.EURO(E233,F233,O233,O233,C233,R233,0,1)</f>
        <v>-0.25110080662351703</v>
      </c>
      <c r="K233" s="14">
        <f ca="1">_xll.EURO($E233,$F233,$O233,$O233,$C233,$R233,1,2)</f>
        <v>4.5278081151051818E-3</v>
      </c>
      <c r="L233" s="10">
        <f ca="1">_xll.EURO($E233,$F233,$O233,$O233,$C233,$R233,1,3)/100</f>
        <v>0.33985480360958187</v>
      </c>
      <c r="M233" s="10">
        <f ca="1">_xll.EURO($E233,$F233,$O233,$O233,$C233,$R233,1,5)/365.25</f>
        <v>-6.8446357207841229E-5</v>
      </c>
      <c r="N233" s="118">
        <f>VLOOKUP(D233,Lookups!$B$6:$H$304,6)</f>
        <v>43753</v>
      </c>
      <c r="O233" s="24">
        <f>VLOOKUP(D233,Lookups!$B$6:$E$304,4)</f>
        <v>4.4999999999999998E-2</v>
      </c>
      <c r="P233" s="19">
        <f>VLOOKUP(D233,Lookups!$B$6:$D$304,3)</f>
        <v>23</v>
      </c>
      <c r="Q233" s="147">
        <f t="shared" si="15"/>
        <v>0</v>
      </c>
      <c r="R233" s="28">
        <f t="shared" ca="1" si="16"/>
        <v>6564</v>
      </c>
    </row>
    <row r="234" spans="1:18" x14ac:dyDescent="0.2">
      <c r="A234" s="24"/>
      <c r="B234" s="25"/>
      <c r="C234" s="131">
        <v>0.2</v>
      </c>
      <c r="D234" s="93">
        <v>43770</v>
      </c>
      <c r="E234" s="128">
        <f t="shared" si="14"/>
        <v>45.636544183680911</v>
      </c>
      <c r="F234" s="127">
        <f t="shared" si="17"/>
        <v>75</v>
      </c>
      <c r="G234" s="64">
        <f ca="1">IF(AND(E234&gt;F234,$G$1="no"),"",_xll.EURO(E234,F234,O234,O234,C234,R234,1,0))</f>
        <v>3.6370234947145157</v>
      </c>
      <c r="H234" s="9">
        <f ca="1">_xll.EURO(E234,F234,O234,O234,C234,R234,1,1)</f>
        <v>0.19372998653642395</v>
      </c>
      <c r="I234" s="64">
        <f ca="1">IF(AND(F234&gt;E234,$G$1="no"),"",_xll.EURO(E234,F234,O234,O234,C234,R234,0,0))</f>
        <v>16.666643587764661</v>
      </c>
      <c r="J234" s="10">
        <f ca="1">_xll.EURO(E234,F234,O234,O234,C234,R234,0,1)</f>
        <v>-0.25000593387280734</v>
      </c>
      <c r="K234" s="14">
        <f ca="1">_xll.EURO($E234,$F234,$O234,$O234,$C234,$R234,1,2)</f>
        <v>4.5065761970044318E-3</v>
      </c>
      <c r="L234" s="10">
        <f ca="1">_xll.EURO($E234,$F234,$O234,$O234,$C234,$R234,1,3)/100</f>
        <v>0.33894309414738993</v>
      </c>
      <c r="M234" s="10">
        <f ca="1">_xll.EURO($E234,$F234,$O234,$O234,$C234,$R234,1,5)/365.25</f>
        <v>-6.5846247044617042E-5</v>
      </c>
      <c r="N234" s="118">
        <f>VLOOKUP(D234,Lookups!$B$6:$H$304,6)</f>
        <v>43784</v>
      </c>
      <c r="O234" s="24">
        <f>VLOOKUP(D234,Lookups!$B$6:$E$304,4)</f>
        <v>4.4999999999999998E-2</v>
      </c>
      <c r="P234" s="19">
        <f>VLOOKUP(D234,Lookups!$B$6:$D$304,3)</f>
        <v>20</v>
      </c>
      <c r="Q234" s="147">
        <f t="shared" si="15"/>
        <v>0</v>
      </c>
      <c r="R234" s="28">
        <f t="shared" ca="1" si="16"/>
        <v>6595</v>
      </c>
    </row>
    <row r="235" spans="1:18" x14ac:dyDescent="0.2">
      <c r="A235" s="24"/>
      <c r="B235" s="25"/>
      <c r="C235" s="131">
        <v>0.2</v>
      </c>
      <c r="D235" s="93">
        <v>43800</v>
      </c>
      <c r="E235" s="128">
        <f t="shared" si="14"/>
        <v>45.636544183680911</v>
      </c>
      <c r="F235" s="127">
        <f t="shared" si="17"/>
        <v>75</v>
      </c>
      <c r="G235" s="64">
        <f ca="1">IF(AND(E235&gt;F235,$G$1="no"),"",_xll.EURO(E235,F235,O235,O235,C235,R235,1,0))</f>
        <v>3.6389521402927789</v>
      </c>
      <c r="H235" s="9">
        <f ca="1">_xll.EURO(E235,F235,O235,O235,C235,R235,1,1)</f>
        <v>0.19341418040583039</v>
      </c>
      <c r="I235" s="64">
        <f ca="1">IF(AND(F235&gt;E235,$G$1="no"),"",_xll.EURO(E235,F235,O235,O235,C235,R235,0,0))</f>
        <v>16.620502363458016</v>
      </c>
      <c r="J235" s="10">
        <f ca="1">_xll.EURO(E235,F235,O235,O235,C235,R235,0,1)</f>
        <v>-0.24868467554526583</v>
      </c>
      <c r="K235" s="14">
        <f ca="1">_xll.EURO($E235,$F235,$O235,$O235,$C235,$R235,1,2)</f>
        <v>4.4813990872237183E-3</v>
      </c>
      <c r="L235" s="10">
        <f ca="1">_xll.EURO($E235,$F235,$O235,$O235,$C235,$R235,1,3)/100</f>
        <v>0.33858270889579195</v>
      </c>
      <c r="M235" s="10">
        <f ca="1">_xll.EURO($E235,$F235,$O235,$O235,$C235,$R235,1,5)/365.25</f>
        <v>-6.2737380669056274E-5</v>
      </c>
      <c r="N235" s="118">
        <f>VLOOKUP(D235,Lookups!$B$6:$H$304,6)</f>
        <v>43814</v>
      </c>
      <c r="O235" s="24">
        <f>VLOOKUP(D235,Lookups!$B$6:$E$304,4)</f>
        <v>4.4999999999999998E-2</v>
      </c>
      <c r="P235" s="19">
        <f>VLOOKUP(D235,Lookups!$B$6:$D$304,3)</f>
        <v>21</v>
      </c>
      <c r="Q235" s="147">
        <f t="shared" si="15"/>
        <v>0</v>
      </c>
      <c r="R235" s="28">
        <f t="shared" ca="1" si="16"/>
        <v>6625</v>
      </c>
    </row>
    <row r="236" spans="1:18" x14ac:dyDescent="0.2">
      <c r="A236" s="24"/>
      <c r="B236" s="25"/>
      <c r="C236" s="131">
        <v>0.2</v>
      </c>
      <c r="D236" s="93">
        <v>43831</v>
      </c>
      <c r="E236" s="128">
        <f t="shared" si="14"/>
        <v>50.362426427388463</v>
      </c>
      <c r="F236" s="127">
        <f t="shared" si="17"/>
        <v>75</v>
      </c>
      <c r="G236" s="64">
        <f ca="1">IF(AND(E236&gt;F236,$G$1="no"),"",_xll.EURO(E236,F236,O236,O236,C236,R236,1,0))</f>
        <v>4.6017052503944855</v>
      </c>
      <c r="H236" s="9">
        <f ca="1">_xll.EURO(E236,F236,O236,O236,C236,R236,1,1)</f>
        <v>0.21325689847418758</v>
      </c>
      <c r="I236" s="64">
        <f ca="1">IF(AND(F236&gt;E236,$G$1="no"),"",_xll.EURO(E236,F236,O236,O236,C236,R236,0,0))</f>
        <v>15.452426917989859</v>
      </c>
      <c r="J236" s="10">
        <f ca="1">_xll.EURO(E236,F236,O236,O236,C236,R236,0,1)</f>
        <v>-0.22715666886093452</v>
      </c>
      <c r="K236" s="14">
        <f ca="1">_xll.EURO($E236,$F236,$O236,$O236,$C236,$R236,1,2)</f>
        <v>4.083030629375115E-3</v>
      </c>
      <c r="L236" s="10">
        <f ca="1">_xll.EURO($E236,$F236,$O236,$O236,$C236,$R236,1,3)/100</f>
        <v>0.37744094778799592</v>
      </c>
      <c r="M236" s="10">
        <f ca="1">_xll.EURO($E236,$F236,$O236,$O236,$C236,$R236,1,5)/365.25</f>
        <v>-1.2352626522709808E-7</v>
      </c>
      <c r="N236" s="118">
        <f>VLOOKUP(D236,Lookups!$B$6:$H$304,6)</f>
        <v>43845</v>
      </c>
      <c r="O236" s="24">
        <f>VLOOKUP(D236,Lookups!$B$6:$E$304,4)</f>
        <v>4.4999999999999998E-2</v>
      </c>
      <c r="P236" s="19">
        <f>VLOOKUP(D236,Lookups!$B$6:$D$304,3)</f>
        <v>22</v>
      </c>
      <c r="Q236" s="147">
        <f t="shared" si="15"/>
        <v>0</v>
      </c>
      <c r="R236" s="28">
        <f t="shared" ca="1" si="16"/>
        <v>6656</v>
      </c>
    </row>
    <row r="237" spans="1:18" x14ac:dyDescent="0.2">
      <c r="A237" s="24"/>
      <c r="B237" s="25"/>
      <c r="C237" s="131">
        <v>0.2</v>
      </c>
      <c r="D237" s="93">
        <v>43862</v>
      </c>
      <c r="E237" s="128">
        <f t="shared" si="14"/>
        <v>88.686412609965018</v>
      </c>
      <c r="F237" s="127">
        <f t="shared" si="17"/>
        <v>75</v>
      </c>
      <c r="G237" s="64">
        <f ca="1">IF(AND(E237&gt;F237,$G$1="no"),"",_xll.EURO(E237,F237,O237,O237,C237,R237,1,0))</f>
        <v>15.110353190113235</v>
      </c>
      <c r="H237" s="9">
        <f ca="1">_xll.EURO(E237,F237,O237,O237,C237,R237,1,1)</f>
        <v>0.32185764358911678</v>
      </c>
      <c r="I237" s="64">
        <f ca="1">IF(AND(F237&gt;E237,$G$1="no"),"",_xll.EURO(E237,F237,O237,O237,C237,R237,0,0))</f>
        <v>9.1056490176004417</v>
      </c>
      <c r="J237" s="10">
        <f ca="1">_xll.EURO(E237,F237,O237,O237,C237,R237,0,1)</f>
        <v>-0.11687705947988161</v>
      </c>
      <c r="K237" s="14">
        <f ca="1">_xll.EURO($E237,$F237,$O237,$O237,$C237,$R237,1,2)</f>
        <v>1.8985418103562436E-3</v>
      </c>
      <c r="L237" s="10">
        <f ca="1">_xll.EURO($E237,$F237,$O237,$O237,$C237,$R237,1,3)/100</f>
        <v>0.54677095436868228</v>
      </c>
      <c r="M237" s="10">
        <f ca="1">_xll.EURO($E237,$F237,$O237,$O237,$C237,$R237,1,5)/365.25</f>
        <v>1.0439825961500435E-3</v>
      </c>
      <c r="N237" s="118">
        <f>VLOOKUP(D237,Lookups!$B$6:$H$304,6)</f>
        <v>43876</v>
      </c>
      <c r="O237" s="24">
        <f>VLOOKUP(D237,Lookups!$B$6:$E$304,4)</f>
        <v>4.4999999999999998E-2</v>
      </c>
      <c r="P237" s="19">
        <f>VLOOKUP(D237,Lookups!$B$6:$D$304,3)</f>
        <v>20</v>
      </c>
      <c r="Q237" s="147">
        <f t="shared" si="15"/>
        <v>0</v>
      </c>
      <c r="R237" s="28">
        <f t="shared" ca="1" si="16"/>
        <v>6687</v>
      </c>
    </row>
    <row r="238" spans="1:18" x14ac:dyDescent="0.2">
      <c r="A238" s="24"/>
      <c r="B238" s="25"/>
      <c r="C238" s="131">
        <v>0.2</v>
      </c>
      <c r="D238" s="93">
        <v>43891</v>
      </c>
      <c r="E238" s="128">
        <f t="shared" si="14"/>
        <v>48.383972394861708</v>
      </c>
      <c r="F238" s="127">
        <f t="shared" si="17"/>
        <v>75</v>
      </c>
      <c r="G238" s="64">
        <f ca="1">IF(AND(E238&gt;F238,$G$1="no"),"",_xll.EURO(E238,F238,O238,O238,C238,R238,1,0))</f>
        <v>4.1893175621105243</v>
      </c>
      <c r="H238" s="9">
        <f ca="1">_xll.EURO(E238,F238,O238,O238,C238,R238,1,1)</f>
        <v>0.20424957490508272</v>
      </c>
      <c r="I238" s="64">
        <f ca="1">IF(AND(F238&gt;E238,$G$1="no"),"",_xll.EURO(E238,F238,O238,O238,C238,R238,0,0))</f>
        <v>15.82504493800062</v>
      </c>
      <c r="J238" s="10">
        <f ca="1">_xll.EURO(E238,F238,O238,O238,C238,R238,0,1)</f>
        <v>-0.23292037203485</v>
      </c>
      <c r="K238" s="14">
        <f ca="1">_xll.EURO($E238,$F238,$O238,$O238,$C238,$R238,1,2)</f>
        <v>4.1888830040591289E-3</v>
      </c>
      <c r="L238" s="10">
        <f ca="1">_xll.EURO($E238,$F238,$O238,$O238,$C238,$R238,1,3)/100</f>
        <v>0.36062159721650766</v>
      </c>
      <c r="M238" s="10">
        <f ca="1">_xll.EURO($E238,$F238,$O238,$O238,$C238,$R238,1,5)/365.25</f>
        <v>-2.082121264134162E-5</v>
      </c>
      <c r="N238" s="118">
        <f>VLOOKUP(D238,Lookups!$B$6:$H$304,6)</f>
        <v>43905</v>
      </c>
      <c r="O238" s="24">
        <f>VLOOKUP(D238,Lookups!$B$6:$E$304,4)</f>
        <v>4.4999999999999998E-2</v>
      </c>
      <c r="P238" s="19">
        <f>VLOOKUP(D238,Lookups!$B$6:$D$304,3)</f>
        <v>22</v>
      </c>
      <c r="Q238" s="147">
        <f t="shared" si="15"/>
        <v>0</v>
      </c>
      <c r="R238" s="28">
        <f t="shared" ca="1" si="16"/>
        <v>6716</v>
      </c>
    </row>
    <row r="239" spans="1:18" x14ac:dyDescent="0.2">
      <c r="A239" s="24"/>
      <c r="B239" s="25"/>
      <c r="C239" s="131">
        <v>0.2</v>
      </c>
      <c r="D239" s="93">
        <v>43922</v>
      </c>
      <c r="E239" s="128">
        <f t="shared" si="14"/>
        <v>47.508803271244076</v>
      </c>
      <c r="F239" s="127">
        <f t="shared" si="17"/>
        <v>75</v>
      </c>
      <c r="G239" s="64">
        <f ca="1">IF(AND(E239&gt;F239,$G$1="no"),"",_xll.EURO(E239,F239,O239,O239,C239,R239,1,0))</f>
        <v>4.0131163034393174</v>
      </c>
      <c r="H239" s="9">
        <f ca="1">_xll.EURO(E239,F239,O239,O239,C239,R239,1,1)</f>
        <v>0.20017150863710936</v>
      </c>
      <c r="I239" s="64">
        <f ca="1">IF(AND(F239&gt;E239,$G$1="no"),"",_xll.EURO(E239,F239,O239,O239,C239,R239,0,0))</f>
        <v>15.985627252288936</v>
      </c>
      <c r="J239" s="10">
        <f ca="1">_xll.EURO(E239,F239,O239,O239,C239,R239,0,1)</f>
        <v>-0.23533193877470565</v>
      </c>
      <c r="K239" s="14">
        <f ca="1">_xll.EURO($E239,$F239,$O239,$O239,$C239,$R239,1,2)</f>
        <v>4.2325920495293635E-3</v>
      </c>
      <c r="L239" s="10">
        <f ca="1">_xll.EURO($E239,$F239,$O239,$O239,$C239,$R239,1,3)/100</f>
        <v>0.35294340786473749</v>
      </c>
      <c r="M239" s="10">
        <f ca="1">_xll.EURO($E239,$F239,$O239,$O239,$C239,$R239,1,5)/365.25</f>
        <v>-2.8682503454411635E-5</v>
      </c>
      <c r="N239" s="118">
        <f>VLOOKUP(D239,Lookups!$B$6:$H$304,6)</f>
        <v>43936</v>
      </c>
      <c r="O239" s="24">
        <f>VLOOKUP(D239,Lookups!$B$6:$E$304,4)</f>
        <v>4.4999999999999998E-2</v>
      </c>
      <c r="P239" s="19">
        <f>VLOOKUP(D239,Lookups!$B$6:$D$304,3)</f>
        <v>22</v>
      </c>
      <c r="Q239" s="147">
        <f t="shared" si="15"/>
        <v>0</v>
      </c>
      <c r="R239" s="28">
        <f t="shared" ca="1" si="16"/>
        <v>6747</v>
      </c>
    </row>
    <row r="240" spans="1:18" x14ac:dyDescent="0.2">
      <c r="A240" s="24"/>
      <c r="B240" s="25"/>
      <c r="C240" s="131">
        <v>0.2</v>
      </c>
      <c r="D240" s="93">
        <v>43952</v>
      </c>
      <c r="E240" s="128">
        <f t="shared" si="14"/>
        <v>50.634413007272435</v>
      </c>
      <c r="F240" s="127">
        <f t="shared" si="17"/>
        <v>75</v>
      </c>
      <c r="G240" s="64">
        <f ca="1">IF(AND(E240&gt;F240,$G$1="no"),"",_xll.EURO(E240,F240,O240,O240,C240,R240,1,0))</f>
        <v>4.6585901602909203</v>
      </c>
      <c r="H240" s="9">
        <f ca="1">_xll.EURO(E240,F240,O240,O240,C240,R240,1,1)</f>
        <v>0.21257492207624692</v>
      </c>
      <c r="I240" s="64">
        <f ca="1">IF(AND(F240&gt;E240,$G$1="no"),"",_xll.EURO(E240,F240,O240,O240,C240,R240,0,0))</f>
        <v>15.230739285768712</v>
      </c>
      <c r="J240" s="10">
        <f ca="1">_xll.EURO(E240,F240,O240,O240,C240,R240,0,1)</f>
        <v>-0.22132183274576003</v>
      </c>
      <c r="K240" s="14">
        <f ca="1">_xll.EURO($E240,$F240,$O240,$O240,$C240,$R240,1,2)</f>
        <v>3.966965455259824E-3</v>
      </c>
      <c r="L240" s="10">
        <f ca="1">_xll.EURO($E240,$F240,$O240,$O240,$C240,$R240,1,3)/100</f>
        <v>0.3774220199677904</v>
      </c>
      <c r="M240" s="10">
        <f ca="1">_xll.EURO($E240,$F240,$O240,$O240,$C240,$R240,1,5)/365.25</f>
        <v>1.7037544167948701E-5</v>
      </c>
      <c r="N240" s="118">
        <f>VLOOKUP(D240,Lookups!$B$6:$H$304,6)</f>
        <v>43966</v>
      </c>
      <c r="O240" s="24">
        <f>VLOOKUP(D240,Lookups!$B$6:$E$304,4)</f>
        <v>4.4999999999999998E-2</v>
      </c>
      <c r="P240" s="19">
        <f>VLOOKUP(D240,Lookups!$B$6:$D$304,3)</f>
        <v>20</v>
      </c>
      <c r="Q240" s="147">
        <f t="shared" si="15"/>
        <v>0</v>
      </c>
      <c r="R240" s="28">
        <f t="shared" ca="1" si="16"/>
        <v>6777</v>
      </c>
    </row>
    <row r="241" spans="1:18" x14ac:dyDescent="0.2">
      <c r="A241" s="24"/>
      <c r="B241" s="25"/>
      <c r="C241" s="131">
        <v>0.2</v>
      </c>
      <c r="D241" s="93">
        <v>43983</v>
      </c>
      <c r="E241" s="128">
        <f t="shared" si="14"/>
        <v>58.448344346834837</v>
      </c>
      <c r="F241" s="127">
        <f t="shared" ref="F241:F246" si="18">IF($G$8="atm",E241,$G$8)</f>
        <v>75</v>
      </c>
      <c r="G241" s="64">
        <f ca="1">IF(AND(E241&gt;F241,$G$1="no"),"",_xll.EURO(E241,F241,O241,O241,C241,R241,1,0))</f>
        <v>6.4299556056050458</v>
      </c>
      <c r="H241" s="9">
        <f ca="1">_xll.EURO(E241,F241,O241,O241,C241,R241,1,1)</f>
        <v>0.24068968696901202</v>
      </c>
      <c r="I241" s="64">
        <f ca="1">IF(AND(F241&gt;E241,$G$1="no"),"",_xll.EURO(E241,F241,O241,O241,C241,R241,0,0))</f>
        <v>13.584288476828721</v>
      </c>
      <c r="J241" s="10">
        <f ca="1">_xll.EURO(E241,F241,O241,O241,C241,R241,0,1)</f>
        <v>-0.19155304579081042</v>
      </c>
      <c r="K241" s="14">
        <f ca="1">_xll.EURO($E241,$F241,$O241,$O241,$C241,$R241,1,2)</f>
        <v>3.3820726310188555E-3</v>
      </c>
      <c r="L241" s="10">
        <f ca="1">_xll.EURO($E241,$F241,$O241,$O241,$C241,$R241,1,3)/100</f>
        <v>0.43071170582350571</v>
      </c>
      <c r="M241" s="10">
        <f ca="1">_xll.EURO($E241,$F241,$O241,$O241,$C241,$R241,1,5)/365.25</f>
        <v>1.5953638864805615E-4</v>
      </c>
      <c r="N241" s="118">
        <f>VLOOKUP(D241,Lookups!$B$6:$H$304,6)</f>
        <v>43997</v>
      </c>
      <c r="O241" s="24">
        <f>VLOOKUP(D241,Lookups!$B$6:$E$304,4)</f>
        <v>4.4999999999999998E-2</v>
      </c>
      <c r="P241" s="19">
        <f>VLOOKUP(D241,Lookups!$B$6:$D$304,3)</f>
        <v>22</v>
      </c>
      <c r="Q241" s="147">
        <f t="shared" si="15"/>
        <v>0</v>
      </c>
      <c r="R241" s="28">
        <f t="shared" ca="1" si="16"/>
        <v>6808</v>
      </c>
    </row>
    <row r="242" spans="1:18" x14ac:dyDescent="0.2">
      <c r="A242" s="24"/>
      <c r="B242" s="25"/>
      <c r="C242" s="131">
        <v>0.3</v>
      </c>
      <c r="D242" s="93">
        <v>44013</v>
      </c>
      <c r="E242" s="128">
        <v>80</v>
      </c>
      <c r="F242" s="127">
        <f t="shared" si="18"/>
        <v>75</v>
      </c>
      <c r="G242" s="64">
        <f ca="1">IF(AND(E242&gt;F242,$G$1="no"),"",_xll.EURO(E242,F242,O242,O242,C242,R242,1,0))</f>
        <v>17.236750257351733</v>
      </c>
      <c r="H242" s="9">
        <f ca="1">_xll.EURO(E242,F242,O242,O242,C242,R242,1,1)</f>
        <v>0.32627789585395678</v>
      </c>
      <c r="I242" s="64">
        <f ca="1">IF(AND(F242&gt;E242,$G$1="no"),"",_xll.EURO(E242,F242,O242,O242,C242,R242,0,0))</f>
        <v>15.08350990811363</v>
      </c>
      <c r="J242" s="10">
        <f ca="1">_xll.EURO(E242,F242,O242,O242,C242,R242,0,1)</f>
        <v>-0.10437017399366391</v>
      </c>
      <c r="K242" s="14">
        <f ca="1">_xll.EURO($E242,$F242,$O242,$O242,$C242,$R242,1,2)</f>
        <v>1.2960786589011617E-3</v>
      </c>
      <c r="L242" s="10">
        <f ca="1">_xll.EURO($E242,$F242,$O242,$O242,$C242,$R242,1,3)/100</f>
        <v>0.46587720382113595</v>
      </c>
      <c r="M242" s="10">
        <f ca="1">_xll.EURO($E242,$F242,$O242,$O242,$C242,$R242,1,5)/365.25</f>
        <v>1.101664908466238E-3</v>
      </c>
      <c r="N242" s="118">
        <f>VLOOKUP(D242,Lookups!$B$6:$H$304,6)</f>
        <v>44027</v>
      </c>
      <c r="O242" s="24">
        <f>VLOOKUP(D242,Lookups!$B$6:$E$304,4)</f>
        <v>4.4999999999999998E-2</v>
      </c>
      <c r="P242" s="19">
        <f>VLOOKUP(D242,Lookups!$B$6:$D$304,3)</f>
        <v>23</v>
      </c>
      <c r="Q242" s="147">
        <f t="shared" si="15"/>
        <v>0</v>
      </c>
      <c r="R242" s="28">
        <f t="shared" ca="1" si="16"/>
        <v>6838</v>
      </c>
    </row>
    <row r="243" spans="1:18" x14ac:dyDescent="0.2">
      <c r="A243" s="24"/>
      <c r="B243" s="25"/>
      <c r="C243" s="131">
        <v>0.2</v>
      </c>
      <c r="D243" s="93">
        <v>44044</v>
      </c>
      <c r="E243" s="128">
        <f t="shared" si="14"/>
        <v>69.075321682653794</v>
      </c>
      <c r="F243" s="127">
        <f t="shared" si="18"/>
        <v>75</v>
      </c>
      <c r="G243" s="64">
        <f ca="1">IF(AND(E243&gt;F243,$G$1="no"),"",_xll.EURO(E243,F243,O243,O243,C243,R243,1,0))</f>
        <v>9.1403421094762844</v>
      </c>
      <c r="H243" s="9">
        <f ca="1">_xll.EURO(E243,F243,O243,O243,C243,R243,1,1)</f>
        <v>0.27139528946995362</v>
      </c>
      <c r="I243" s="64">
        <f ca="1">IF(AND(F243&gt;E243,$G$1="no"),"",_xll.EURO(E243,F243,O243,O243,C243,R243,0,0))</f>
        <v>11.682067214139819</v>
      </c>
      <c r="J243" s="10">
        <f ca="1">_xll.EURO(E243,F243,O243,O243,C243,R243,0,1)</f>
        <v>-0.15761114235975351</v>
      </c>
      <c r="K243" s="14">
        <f ca="1">_xll.EURO($E243,$F243,$O243,$O243,$C243,$R243,1,2)</f>
        <v>2.6974063742563671E-3</v>
      </c>
      <c r="L243" s="10">
        <f ca="1">_xll.EURO($E243,$F243,$O243,$O243,$C243,$R243,1,3)/100</f>
        <v>0.48408931749893802</v>
      </c>
      <c r="M243" s="10">
        <f ca="1">_xll.EURO($E243,$F243,$O243,$O243,$C243,$R243,1,5)/365.25</f>
        <v>4.2137521124419871E-4</v>
      </c>
      <c r="N243" s="118">
        <f>VLOOKUP(D243,Lookups!$B$6:$H$304,6)</f>
        <v>44058</v>
      </c>
      <c r="O243" s="24">
        <f>VLOOKUP(D243,Lookups!$B$6:$E$304,4)</f>
        <v>4.4999999999999998E-2</v>
      </c>
      <c r="P243" s="19">
        <f>VLOOKUP(D243,Lookups!$B$6:$D$304,3)</f>
        <v>21</v>
      </c>
      <c r="Q243" s="147">
        <f t="shared" si="15"/>
        <v>0</v>
      </c>
      <c r="R243" s="28">
        <f t="shared" ca="1" si="16"/>
        <v>6869</v>
      </c>
    </row>
    <row r="244" spans="1:18" x14ac:dyDescent="0.2">
      <c r="A244" s="24"/>
      <c r="B244" s="25"/>
      <c r="C244" s="131">
        <v>0.2</v>
      </c>
      <c r="D244" s="93">
        <v>44075</v>
      </c>
      <c r="E244" s="128">
        <f t="shared" si="14"/>
        <v>50.634403468758734</v>
      </c>
      <c r="F244" s="127">
        <f t="shared" si="18"/>
        <v>75</v>
      </c>
      <c r="G244" s="64">
        <f ca="1">IF(AND(E244&gt;F244,$G$1="no"),"",_xll.EURO(E244,F244,O244,O244,C244,R244,1,0))</f>
        <v>4.6556974391646282</v>
      </c>
      <c r="H244" s="9">
        <f ca="1">_xll.EURO(E244,F244,O244,O244,C244,R244,1,1)</f>
        <v>0.21073706729012795</v>
      </c>
      <c r="I244" s="64">
        <f ca="1">IF(AND(F244&gt;E244,$G$1="no"),"",_xll.EURO(E244,F244,O244,O244,C244,R244,0,0))</f>
        <v>15.068848055597881</v>
      </c>
      <c r="J244" s="10">
        <f ca="1">_xll.EURO(E244,F244,O244,O244,C244,R244,0,1)</f>
        <v>-0.21663398447466847</v>
      </c>
      <c r="K244" s="14">
        <f ca="1">_xll.EURO($E244,$F244,$O244,$O244,$C244,$R244,1,2)</f>
        <v>3.8729785776716132E-3</v>
      </c>
      <c r="L244" s="10">
        <f ca="1">_xll.EURO($E244,$F244,$O244,$O244,$C244,$R244,1,3)/100</f>
        <v>0.37516762356460154</v>
      </c>
      <c r="M244" s="10">
        <f ca="1">_xll.EURO($E244,$F244,$O244,$O244,$C244,$R244,1,5)/365.25</f>
        <v>2.9876026859074111E-5</v>
      </c>
      <c r="N244" s="118">
        <f>VLOOKUP(D244,Lookups!$B$6:$H$304,6)</f>
        <v>44089</v>
      </c>
      <c r="O244" s="24">
        <f>VLOOKUP(D244,Lookups!$B$6:$E$304,4)</f>
        <v>4.4999999999999998E-2</v>
      </c>
      <c r="P244" s="19">
        <f>VLOOKUP(D244,Lookups!$B$6:$D$304,3)</f>
        <v>21</v>
      </c>
      <c r="Q244" s="147">
        <f t="shared" si="15"/>
        <v>0</v>
      </c>
      <c r="R244" s="28">
        <f t="shared" ca="1" si="16"/>
        <v>6900</v>
      </c>
    </row>
    <row r="245" spans="1:18" x14ac:dyDescent="0.2">
      <c r="A245" s="24"/>
      <c r="B245" s="25"/>
      <c r="C245" s="131">
        <v>0.2</v>
      </c>
      <c r="D245" s="93">
        <v>44105</v>
      </c>
      <c r="E245" s="128">
        <f t="shared" si="14"/>
        <v>46.383612534431144</v>
      </c>
      <c r="F245" s="127">
        <f t="shared" si="18"/>
        <v>75</v>
      </c>
      <c r="G245" s="64">
        <f ca="1">IF(AND(E245&gt;F245,$G$1="no"),"",_xll.EURO(E245,F245,O245,O245,C245,R245,1,0))</f>
        <v>3.7966267851994147</v>
      </c>
      <c r="H245" s="9">
        <f ca="1">_xll.EURO(E245,F245,O245,O245,C245,R245,1,1)</f>
        <v>0.19323269895579942</v>
      </c>
      <c r="I245" s="64">
        <f ca="1">IF(AND(F245&gt;E245,$G$1="no"),"",_xll.EURO(E245,F245,O245,O245,C245,R245,0,0))</f>
        <v>15.981323223990149</v>
      </c>
      <c r="J245" s="10">
        <f ca="1">_xll.EURO(E245,F245,O245,O245,C245,R245,0,1)</f>
        <v>-0.23256166287450905</v>
      </c>
      <c r="K245" s="14">
        <f ca="1">_xll.EURO($E245,$F245,$O245,$O245,$C245,$R245,1,2)</f>
        <v>4.1756182712293088E-3</v>
      </c>
      <c r="L245" s="10">
        <f ca="1">_xll.EURO($E245,$F245,$O245,$O245,$C245,$R245,1,3)/100</f>
        <v>0.34089680839621878</v>
      </c>
      <c r="M245" s="10">
        <f ca="1">_xll.EURO($E245,$F245,$O245,$O245,$C245,$R245,1,5)/365.25</f>
        <v>-2.4157692976603634E-5</v>
      </c>
      <c r="N245" s="118">
        <f>VLOOKUP(D245,Lookups!$B$6:$H$304,6)</f>
        <v>44119</v>
      </c>
      <c r="O245" s="24">
        <f>VLOOKUP(D245,Lookups!$B$6:$E$304,4)</f>
        <v>4.4999999999999998E-2</v>
      </c>
      <c r="P245" s="19">
        <f>VLOOKUP(D245,Lookups!$B$6:$D$304,3)</f>
        <v>22</v>
      </c>
      <c r="Q245" s="147">
        <f t="shared" si="15"/>
        <v>0</v>
      </c>
      <c r="R245" s="28">
        <f t="shared" ca="1" si="16"/>
        <v>6930</v>
      </c>
    </row>
    <row r="246" spans="1:18" x14ac:dyDescent="0.2">
      <c r="A246" s="24"/>
      <c r="B246" s="25"/>
      <c r="C246" s="131">
        <v>0.2</v>
      </c>
      <c r="D246" s="93">
        <v>44136</v>
      </c>
      <c r="E246" s="128">
        <f t="shared" si="14"/>
        <v>46.321092346436117</v>
      </c>
      <c r="F246" s="127">
        <f t="shared" si="18"/>
        <v>75</v>
      </c>
      <c r="G246" s="64">
        <f ca="1">IF(AND(E246&gt;F246,$G$1="no"),"",_xll.EURO(E246,F246,O246,O246,C246,R246,1,0))</f>
        <v>3.785280223003201</v>
      </c>
      <c r="H246" s="9">
        <f ca="1">_xll.EURO(E246,F246,O246,O246,C246,R246,1,1)</f>
        <v>0.19260669138649147</v>
      </c>
      <c r="I246" s="64">
        <f ca="1">IF(AND(F246&gt;E246,$G$1="no"),"",_xll.EURO(E246,F246,O246,O246,C246,R246,0,0))</f>
        <v>15.950047649430905</v>
      </c>
      <c r="J246" s="10">
        <f ca="1">_xll.EURO(E246,F246,O246,O246,C246,R246,0,1)</f>
        <v>-0.23156453484624837</v>
      </c>
      <c r="K246" s="14">
        <f ca="1">_xll.EURO($E246,$F246,$O246,$O246,$C246,$R246,1,2)</f>
        <v>4.1563463063935607E-3</v>
      </c>
      <c r="L246" s="10">
        <f ca="1">_xll.EURO($E246,$F246,$O246,$O246,$C246,$R246,1,3)/100</f>
        <v>0.33992312867771057</v>
      </c>
      <c r="M246" s="10">
        <f ca="1">_xll.EURO($E246,$F246,$O246,$O246,$C246,$R246,1,5)/365.25</f>
        <v>-2.1966178453594213E-5</v>
      </c>
      <c r="N246" s="118">
        <f>VLOOKUP(D246,Lookups!$B$6:$H$304,6)</f>
        <v>44150</v>
      </c>
      <c r="O246" s="24">
        <f>VLOOKUP(D246,Lookups!$B$6:$E$304,4)</f>
        <v>4.4999999999999998E-2</v>
      </c>
      <c r="P246" s="19">
        <f>VLOOKUP(D246,Lookups!$B$6:$D$304,3)</f>
        <v>20</v>
      </c>
      <c r="Q246" s="147">
        <f t="shared" si="15"/>
        <v>0</v>
      </c>
      <c r="R246" s="28">
        <f t="shared" ca="1" si="16"/>
        <v>6961</v>
      </c>
    </row>
    <row r="247" spans="1:18" x14ac:dyDescent="0.2">
      <c r="A247" s="24"/>
      <c r="B247" s="25"/>
      <c r="C247" s="131">
        <v>0.2</v>
      </c>
      <c r="D247" s="93">
        <v>44166</v>
      </c>
      <c r="E247" s="128">
        <f t="shared" si="14"/>
        <v>46.321092346436117</v>
      </c>
      <c r="F247" s="127">
        <v>50</v>
      </c>
      <c r="G247" s="64">
        <f ca="1">IF(AND(E247&gt;F247,$G$1="no"),"",_xll.EURO(E247,F247,O247,O247,C247,R247,1,0))</f>
        <v>6.1315898188542075</v>
      </c>
      <c r="H247" s="9">
        <f ca="1">_xll.EURO(E247,F247,O247,O247,C247,R247,1,1)</f>
        <v>0.26915278362053652</v>
      </c>
      <c r="I247" s="64">
        <f ca="1">IF(AND(F247&gt;E247,$G$1="no"),"",_xll.EURO(E247,F247,O247,O247,C247,R247,0,0))</f>
        <v>7.6863195224511252</v>
      </c>
      <c r="J247" s="10">
        <f ca="1">_xll.EURO(E247,F247,O247,O247,C247,R247,0,1)</f>
        <v>-0.15345355771852875</v>
      </c>
      <c r="K247" s="14">
        <f ca="1">_xll.EURO($E247,$F247,$O247,$O247,$C247,$R247,1,2)</f>
        <v>3.9123623334815566E-3</v>
      </c>
      <c r="L247" s="10">
        <f ca="1">_xll.EURO($E247,$F247,$O247,$O247,$C247,$R247,1,3)/100</f>
        <v>0.32134809303413564</v>
      </c>
      <c r="M247" s="10">
        <f ca="1">_xll.EURO($E247,$F247,$O247,$O247,$C247,$R247,1,5)/365.25</f>
        <v>2.9577231516506692E-4</v>
      </c>
      <c r="N247" s="118">
        <f>VLOOKUP(D247,Lookups!$B$6:$H$304,6)</f>
        <v>44180</v>
      </c>
      <c r="O247" s="24">
        <f>VLOOKUP(D247,Lookups!$B$6:$E$304,4)</f>
        <v>4.4999999999999998E-2</v>
      </c>
      <c r="P247" s="19">
        <f>VLOOKUP(D247,Lookups!$B$6:$D$304,3)</f>
        <v>22</v>
      </c>
      <c r="Q247" s="147">
        <f t="shared" si="15"/>
        <v>0</v>
      </c>
      <c r="R247" s="28">
        <f t="shared" ca="1" si="16"/>
        <v>6991</v>
      </c>
    </row>
    <row r="248" spans="1:18" x14ac:dyDescent="0.2">
      <c r="A248" s="24"/>
      <c r="B248" s="25"/>
      <c r="C248" s="131">
        <v>0.2</v>
      </c>
      <c r="D248" s="93">
        <v>44197</v>
      </c>
      <c r="E248" s="128">
        <f t="shared" si="14"/>
        <v>51.117862823799285</v>
      </c>
      <c r="F248" s="127">
        <v>70</v>
      </c>
      <c r="G248" s="64">
        <f ca="1">IF(AND(E248&gt;F248,$G$1="no"),"",_xll.EURO(E248,F248,O248,O248,C248,R248,1,0))</f>
        <v>5.176749720648111</v>
      </c>
      <c r="H248" s="9">
        <f ca="1">_xll.EURO(E248,F248,O248,O248,C248,R248,1,1)</f>
        <v>0.22391733921309487</v>
      </c>
      <c r="I248" s="64">
        <f ca="1">IF(AND(F248&gt;E248,$G$1="no"),"",_xll.EURO(E248,F248,O248,O248,C248,R248,0,0))</f>
        <v>13.126041830987294</v>
      </c>
      <c r="J248" s="10">
        <f ca="1">_xll.EURO(E248,F248,O248,O248,C248,R248,0,1)</f>
        <v>-0.19707801931859581</v>
      </c>
      <c r="K248" s="14">
        <f ca="1">_xll.EURO($E248,$F248,$O248,$O248,$C248,$R248,1,2)</f>
        <v>3.7347378230098891E-3</v>
      </c>
      <c r="L248" s="10">
        <f ca="1">_xll.EURO($E248,$F248,$O248,$O248,$C248,$R248,1,3)/100</f>
        <v>0.37523737790497647</v>
      </c>
      <c r="M248" s="10">
        <f ca="1">_xll.EURO($E248,$F248,$O248,$O248,$C248,$R248,1,5)/365.25</f>
        <v>1.0341863732061407E-4</v>
      </c>
      <c r="N248" s="118">
        <f>VLOOKUP(D248,Lookups!$B$6:$H$304,6)</f>
        <v>44211</v>
      </c>
      <c r="O248" s="24">
        <f>VLOOKUP(D248,Lookups!$B$6:$E$304,4)</f>
        <v>4.4999999999999998E-2</v>
      </c>
      <c r="P248" s="19">
        <f>VLOOKUP(D248,Lookups!$B$6:$D$304,3)</f>
        <v>22</v>
      </c>
      <c r="Q248" s="147">
        <f t="shared" si="15"/>
        <v>0</v>
      </c>
      <c r="R248" s="28">
        <f t="shared" ca="1" si="16"/>
        <v>7022</v>
      </c>
    </row>
    <row r="249" spans="1:18" x14ac:dyDescent="0.2">
      <c r="A249" s="24"/>
      <c r="B249" s="25"/>
      <c r="C249" s="131">
        <v>0.2</v>
      </c>
      <c r="D249" s="93">
        <v>44228</v>
      </c>
      <c r="E249" s="128">
        <f t="shared" si="14"/>
        <v>90.016708799114483</v>
      </c>
      <c r="F249" s="127">
        <v>70</v>
      </c>
      <c r="G249" s="64">
        <f ca="1">IF(AND(E249&gt;F249,$G$1="no"),"",_xll.EURO(E249,F249,O249,O249,C249,R249,1,0))</f>
        <v>16.02590998171668</v>
      </c>
      <c r="H249" s="9">
        <f ca="1">_xll.EURO(E249,F249,O249,O249,C249,R249,1,1)</f>
        <v>0.32123516168424388</v>
      </c>
      <c r="I249" s="64">
        <f ca="1">IF(AND(F249&gt;E249,$G$1="no"),"",_xll.EURO(E249,F249,O249,O249,C249,R249,0,0))</f>
        <v>7.631092133438294</v>
      </c>
      <c r="J249" s="10">
        <f ca="1">_xll.EURO(E249,F249,O249,O249,C249,R249,0,1)</f>
        <v>-9.8155355134873126E-2</v>
      </c>
      <c r="K249" s="14">
        <f ca="1">_xll.EURO($E249,$F249,$O249,$O249,$C249,$R249,1,2)</f>
        <v>1.6253902452880704E-3</v>
      </c>
      <c r="L249" s="10">
        <f ca="1">_xll.EURO($E249,$F249,$O249,$O249,$C249,$R249,1,3)/100</f>
        <v>0.50864826126261764</v>
      </c>
      <c r="M249" s="10">
        <f ca="1">_xll.EURO($E249,$F249,$O249,$O249,$C249,$R249,1,5)/365.25</f>
        <v>1.2532647513106008E-3</v>
      </c>
      <c r="N249" s="118">
        <f>VLOOKUP(D249,Lookups!$B$6:$H$304,6)</f>
        <v>44242</v>
      </c>
      <c r="O249" s="24">
        <f>VLOOKUP(D249,Lookups!$B$6:$E$304,4)</f>
        <v>4.4999999999999998E-2</v>
      </c>
      <c r="P249" s="19">
        <f>VLOOKUP(D249,Lookups!$B$6:$D$304,3)</f>
        <v>20</v>
      </c>
      <c r="Q249" s="147">
        <f t="shared" si="15"/>
        <v>0</v>
      </c>
      <c r="R249" s="28">
        <f t="shared" ca="1" si="16"/>
        <v>7053</v>
      </c>
    </row>
    <row r="250" spans="1:18" x14ac:dyDescent="0.2">
      <c r="A250" s="24"/>
      <c r="B250" s="25"/>
      <c r="C250" s="131">
        <v>0.2</v>
      </c>
      <c r="D250" s="93">
        <v>44256</v>
      </c>
      <c r="E250" s="128">
        <f t="shared" si="14"/>
        <v>49.10973198078463</v>
      </c>
      <c r="F250" s="127">
        <f>IF($G$8="atm",E250,$G$8)</f>
        <v>75</v>
      </c>
      <c r="G250" s="64">
        <f ca="1">IF(AND(E250&gt;F250,$G$1="no"),"",_xll.EURO(E250,F250,O250,O250,C250,R250,1,0))</f>
        <v>4.3359053035098309</v>
      </c>
      <c r="H250" s="9">
        <f ca="1">_xll.EURO(E250,F250,O250,O250,C250,R250,1,1)</f>
        <v>0.20221608418160922</v>
      </c>
      <c r="I250" s="64">
        <f ca="1">IF(AND(F250&gt;E250,$G$1="no"),"",_xll.EURO(E250,F250,O250,O250,C250,R250,0,0))</f>
        <v>15.156645508311552</v>
      </c>
      <c r="J250" s="10">
        <f ca="1">_xll.EURO(E250,F250,O250,O250,C250,R250,0,1)</f>
        <v>-0.2157301571153418</v>
      </c>
      <c r="K250" s="14">
        <f ca="1">_xll.EURO($E250,$F250,$O250,$O250,$C250,$R250,1,2)</f>
        <v>3.8523339889071214E-3</v>
      </c>
      <c r="L250" s="10">
        <f ca="1">_xll.EURO($E250,$F250,$O250,$O250,$C250,$R250,1,3)/100</f>
        <v>0.36024123747058473</v>
      </c>
      <c r="M250" s="10">
        <f ca="1">_xll.EURO($E250,$F250,$O250,$O250,$C250,$R250,1,5)/365.25</f>
        <v>2.545432792426232E-5</v>
      </c>
      <c r="N250" s="118">
        <f>VLOOKUP(D250,Lookups!$B$6:$H$304,6)</f>
        <v>44270</v>
      </c>
      <c r="O250" s="24">
        <f>VLOOKUP(D250,Lookups!$B$6:$E$304,4)</f>
        <v>4.4999999999999998E-2</v>
      </c>
      <c r="P250" s="19">
        <f>VLOOKUP(D250,Lookups!$B$6:$D$304,3)</f>
        <v>21</v>
      </c>
      <c r="Q250" s="147">
        <f t="shared" si="15"/>
        <v>0</v>
      </c>
      <c r="R250" s="28">
        <f t="shared" ca="1" si="16"/>
        <v>7081</v>
      </c>
    </row>
    <row r="251" spans="1:18" x14ac:dyDescent="0.2">
      <c r="A251" s="24"/>
      <c r="B251" s="25"/>
      <c r="C251" s="131">
        <v>0.2</v>
      </c>
      <c r="D251" s="93">
        <v>44287</v>
      </c>
      <c r="E251" s="128">
        <f t="shared" si="14"/>
        <v>48.221435320312736</v>
      </c>
      <c r="F251" s="127">
        <f>IF($G$8="atm",E251,$G$8)</f>
        <v>75</v>
      </c>
      <c r="G251" s="64">
        <f ca="1">IF(AND(E251&gt;F251,$G$1="no"),"",_xll.EURO(E251,F251,O251,O251,C251,R251,1,0))</f>
        <v>4.157350655819668</v>
      </c>
      <c r="H251" s="9">
        <f ca="1">_xll.EURO(E251,F251,O251,O251,C251,R251,1,1)</f>
        <v>0.19834780457343285</v>
      </c>
      <c r="I251" s="64">
        <f ca="1">IF(AND(F251&gt;E251,$G$1="no"),"",_xll.EURO(E251,F251,O251,O251,C251,R251,0,0))</f>
        <v>15.306687008405312</v>
      </c>
      <c r="J251" s="10">
        <f ca="1">_xll.EURO(E251,F251,O251,O251,C251,R251,0,1)</f>
        <v>-0.2180052182994813</v>
      </c>
      <c r="K251" s="14">
        <f ca="1">_xll.EURO($E251,$F251,$O251,$O251,$C251,$R251,1,2)</f>
        <v>3.8961859947754312E-3</v>
      </c>
      <c r="L251" s="10">
        <f ca="1">_xll.EURO($E251,$F251,$O251,$O251,$C251,$R251,1,3)/100</f>
        <v>0.35281859494044043</v>
      </c>
      <c r="M251" s="10">
        <f ca="1">_xll.EURO($E251,$F251,$O251,$O251,$C251,$R251,1,5)/365.25</f>
        <v>1.611012145115639E-5</v>
      </c>
      <c r="N251" s="118">
        <f>VLOOKUP(D251,Lookups!$B$6:$H$304,6)</f>
        <v>44301</v>
      </c>
      <c r="O251" s="24">
        <f>VLOOKUP(D251,Lookups!$B$6:$E$304,4)</f>
        <v>4.4999999999999998E-2</v>
      </c>
      <c r="P251" s="19">
        <f>VLOOKUP(D251,Lookups!$B$6:$D$304,3)</f>
        <v>22</v>
      </c>
      <c r="Q251" s="147">
        <f t="shared" si="15"/>
        <v>0</v>
      </c>
      <c r="R251" s="28">
        <f t="shared" ca="1" si="16"/>
        <v>7112</v>
      </c>
    </row>
    <row r="252" spans="1:18" x14ac:dyDescent="0.2">
      <c r="A252" s="24"/>
      <c r="B252" s="25"/>
      <c r="C252" s="131">
        <v>0.2</v>
      </c>
      <c r="D252" s="93">
        <v>44317</v>
      </c>
      <c r="E252" s="128">
        <f t="shared" si="14"/>
        <v>51.393929202381514</v>
      </c>
      <c r="F252" s="127">
        <f>IF($G$8="atm",E252,$G$8)</f>
        <v>75</v>
      </c>
      <c r="G252" s="64">
        <f ca="1">IF(AND(E252&gt;F252,$G$1="no"),"",_xll.EURO(E252,F252,O252,O252,C252,R252,1,0))</f>
        <v>4.8039034581338678</v>
      </c>
      <c r="H252" s="9">
        <f ca="1">_xll.EURO(E252,F252,O252,O252,C252,R252,1,1)</f>
        <v>0.20986092088711877</v>
      </c>
      <c r="I252" s="64">
        <f ca="1">IF(AND(F252&gt;E252,$G$1="no"),"",_xll.EURO(E252,F252,O252,O252,C252,R252,0,0))</f>
        <v>14.596102491297154</v>
      </c>
      <c r="J252" s="10">
        <f ca="1">_xll.EURO(E252,F252,O252,O252,C252,R252,0,1)</f>
        <v>-0.2049560606052514</v>
      </c>
      <c r="K252" s="14">
        <f ca="1">_xll.EURO($E252,$F252,$O252,$O252,$C252,$R252,1,2)</f>
        <v>3.6405103742890499E-3</v>
      </c>
      <c r="L252" s="10">
        <f ca="1">_xll.EURO($E252,$F252,$O252,$O252,$C252,$R252,1,3)/100</f>
        <v>0.37604994868075275</v>
      </c>
      <c r="M252" s="10">
        <f ca="1">_xll.EURO($E252,$F252,$O252,$O252,$C252,$R252,1,5)/365.25</f>
        <v>6.532357676062053E-5</v>
      </c>
      <c r="N252" s="118">
        <f>VLOOKUP(D252,Lookups!$B$6:$H$304,6)</f>
        <v>44331</v>
      </c>
      <c r="O252" s="24">
        <f>VLOOKUP(D252,Lookups!$B$6:$E$304,4)</f>
        <v>4.4999999999999998E-2</v>
      </c>
      <c r="P252" s="19">
        <f>VLOOKUP(D252,Lookups!$B$6:$D$304,3)</f>
        <v>22</v>
      </c>
      <c r="Q252" s="147">
        <f t="shared" si="15"/>
        <v>0</v>
      </c>
      <c r="R252" s="28">
        <f t="shared" ca="1" si="16"/>
        <v>7142</v>
      </c>
    </row>
    <row r="253" spans="1:18" x14ac:dyDescent="0.2">
      <c r="A253" s="24"/>
      <c r="B253" s="25"/>
      <c r="C253" s="131">
        <v>0.2</v>
      </c>
      <c r="D253" s="93">
        <v>44348</v>
      </c>
      <c r="E253" s="128">
        <f t="shared" si="14"/>
        <v>59.325069512037352</v>
      </c>
      <c r="F253" s="127">
        <f>IF($G$8="atm",E253,$G$8)</f>
        <v>75</v>
      </c>
      <c r="G253" s="64">
        <f ca="1">IF(AND(E253&gt;F253,$G$1="no"),"",_xll.EURO(E253,F253,O253,O253,C253,R253,1,0))</f>
        <v>6.5704199123452458</v>
      </c>
      <c r="H253" s="9">
        <f ca="1">_xll.EURO(E253,F253,O253,O253,C253,R253,1,1)</f>
        <v>0.23590941473750743</v>
      </c>
      <c r="I253" s="64">
        <f ca="1">IF(AND(F253&gt;E253,$G$1="no"),"",_xll.EURO(E253,F253,O253,O253,C253,R253,0,0))</f>
        <v>13.047860657423426</v>
      </c>
      <c r="J253" s="10">
        <f ca="1">_xll.EURO(E253,F253,O253,O253,C253,R253,0,1)</f>
        <v>-0.17732627712424859</v>
      </c>
      <c r="K253" s="14">
        <f ca="1">_xll.EURO($E253,$F253,$O253,$O253,$C253,$R253,1,2)</f>
        <v>3.0857158843996379E-3</v>
      </c>
      <c r="L253" s="10">
        <f ca="1">_xll.EURO($E253,$F253,$O253,$O253,$C253,$R253,1,3)/100</f>
        <v>0.42655304793230697</v>
      </c>
      <c r="M253" s="10">
        <f ca="1">_xll.EURO($E253,$F253,$O253,$O253,$C253,$R253,1,5)/365.25</f>
        <v>2.148325380697844E-4</v>
      </c>
      <c r="N253" s="118">
        <f>VLOOKUP(D253,Lookups!$B$6:$H$304,6)</f>
        <v>44362</v>
      </c>
      <c r="O253" s="24">
        <f>VLOOKUP(D253,Lookups!$B$6:$E$304,4)</f>
        <v>4.4999999999999998E-2</v>
      </c>
      <c r="P253" s="19">
        <f>VLOOKUP(D253,Lookups!$B$6:$D$304,3)</f>
        <v>20</v>
      </c>
      <c r="Q253" s="147">
        <f t="shared" si="15"/>
        <v>0</v>
      </c>
      <c r="R253" s="28">
        <f t="shared" ca="1" si="16"/>
        <v>7173</v>
      </c>
    </row>
    <row r="254" spans="1:18" ht="13.5" thickBot="1" x14ac:dyDescent="0.25">
      <c r="A254" s="24"/>
      <c r="B254" s="25"/>
      <c r="C254" s="132">
        <v>0.2</v>
      </c>
      <c r="D254" s="133">
        <v>44378</v>
      </c>
      <c r="E254" s="129">
        <f t="shared" si="14"/>
        <v>81.199999999999989</v>
      </c>
      <c r="F254" s="130">
        <f>IF($G$8="atm",E254,$G$8)</f>
        <v>75</v>
      </c>
      <c r="G254" s="66">
        <f ca="1">IF(AND(E254&gt;F254,$G$1="no"),"",_xll.EURO(E254,F254,O254,O254,C254,R254,1,0))</f>
        <v>12.347071015657997</v>
      </c>
      <c r="H254" s="11">
        <f ca="1">_xll.EURO(E254,F254,O254,O254,C254,R254,1,1)</f>
        <v>0.28949858287750901</v>
      </c>
      <c r="I254" s="66">
        <f ca="1">IF(AND(F254&gt;E254,$G$1="no"),"",_xll.EURO(E254,F254,O254,O254,C254,R254,0,0))</f>
        <v>9.7944618783609965</v>
      </c>
      <c r="J254" s="12">
        <f ca="1">_xll.EURO(E254,F254,O254,O254,C254,R254,0,1)</f>
        <v>-0.12221256829942745</v>
      </c>
      <c r="K254" s="17">
        <f ca="1">_xll.EURO($E254,$F254,$O254,$O254,$C254,$R254,1,2)</f>
        <v>1.9753680054978321E-3</v>
      </c>
      <c r="L254" s="12">
        <f ca="1">_xll.EURO($E254,$F254,$O254,$O254,$C254,$R254,1,3)/100</f>
        <v>0.51370436934093244</v>
      </c>
      <c r="M254" s="12">
        <f ca="1">_xll.EURO($E254,$F254,$O254,$O254,$C254,$R254,1,5)/365.25</f>
        <v>8.0801858250846646E-4</v>
      </c>
      <c r="N254" s="119">
        <f>VLOOKUP(D254,Lookups!$B$6:$H$304,6)</f>
        <v>44392</v>
      </c>
      <c r="O254" s="29">
        <f>VLOOKUP(D254,Lookups!$B$6:$E$304,4)</f>
        <v>4.4999999999999998E-2</v>
      </c>
      <c r="P254" s="117">
        <f>VLOOKUP(D254,Lookups!$B$6:$D$304,3)</f>
        <v>22</v>
      </c>
      <c r="Q254" s="148">
        <f t="shared" si="15"/>
        <v>0</v>
      </c>
      <c r="R254" s="30">
        <f t="shared" ca="1" si="16"/>
        <v>7203</v>
      </c>
    </row>
  </sheetData>
  <mergeCells count="2">
    <mergeCell ref="F6:G6"/>
    <mergeCell ref="F7:G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Lookups</vt:lpstr>
      <vt:lpstr>Monthly Option Markets</vt:lpstr>
      <vt:lpstr>Daily Option Markets</vt:lpstr>
      <vt:lpstr>Monthly Strip Options</vt:lpstr>
      <vt:lpstr>Daily Strip Options</vt:lpstr>
      <vt:lpstr>'Monthly Option Markets'!Print_Area</vt:lpstr>
      <vt:lpstr>'Monthly Strip Options'!Print_Area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Wang</dc:creator>
  <cp:lastModifiedBy>Jan Havlíček</cp:lastModifiedBy>
  <cp:lastPrinted>2001-04-12T21:42:40Z</cp:lastPrinted>
  <dcterms:created xsi:type="dcterms:W3CDTF">1997-08-26T11:39:04Z</dcterms:created>
  <dcterms:modified xsi:type="dcterms:W3CDTF">2023-09-10T18:52:29Z</dcterms:modified>
</cp:coreProperties>
</file>