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91359-7249-4915-8852-1C45B56E5AD5}" xr6:coauthVersionLast="47" xr6:coauthVersionMax="47" xr10:uidLastSave="{00000000-0000-0000-0000-000000000000}"/>
  <bookViews>
    <workbookView xWindow="-120" yWindow="-120" windowWidth="23280" windowHeight="12480"/>
  </bookViews>
  <sheets>
    <sheet name="CashFlow Summary" sheetId="4" r:id="rId1"/>
    <sheet name="Sheet1" sheetId="1" r:id="rId2"/>
    <sheet name="Sheet2" sheetId="2" r:id="rId3"/>
    <sheet name="Sheet3" sheetId="3" r:id="rId4"/>
  </sheets>
  <definedNames>
    <definedName name="_xlnm.Print_Area" localSheetId="0">'CashFlow Summary'!$B$1:$M$26</definedName>
  </definedNames>
  <calcPr calcId="0"/>
</workbook>
</file>

<file path=xl/calcChain.xml><?xml version="1.0" encoding="utf-8"?>
<calcChain xmlns="http://schemas.openxmlformats.org/spreadsheetml/2006/main">
  <c r="E4" i="4" l="1"/>
  <c r="I4" i="4"/>
  <c r="J5" i="4"/>
  <c r="C8" i="4"/>
  <c r="G8" i="4"/>
  <c r="H8" i="4"/>
  <c r="I8" i="4"/>
  <c r="J8" i="4"/>
  <c r="A9" i="4"/>
  <c r="C9" i="4"/>
  <c r="G9" i="4"/>
  <c r="H9" i="4"/>
  <c r="I9" i="4"/>
  <c r="J9" i="4"/>
  <c r="A10" i="4"/>
  <c r="C10" i="4"/>
  <c r="G10" i="4"/>
  <c r="H10" i="4"/>
  <c r="I10" i="4"/>
  <c r="J10" i="4"/>
  <c r="K10" i="4"/>
  <c r="A11" i="4"/>
  <c r="C11" i="4"/>
  <c r="G11" i="4"/>
  <c r="H11" i="4"/>
  <c r="I11" i="4"/>
  <c r="J11" i="4"/>
  <c r="K11" i="4"/>
  <c r="A12" i="4"/>
  <c r="C12" i="4"/>
  <c r="G12" i="4"/>
  <c r="H12" i="4"/>
  <c r="I12" i="4"/>
  <c r="J12" i="4"/>
  <c r="K12" i="4"/>
  <c r="A14" i="4"/>
  <c r="C14" i="4"/>
  <c r="E14" i="4"/>
  <c r="G14" i="4"/>
  <c r="I14" i="4"/>
  <c r="J14" i="4"/>
  <c r="E15" i="4"/>
  <c r="I16" i="4"/>
  <c r="H18" i="4"/>
  <c r="I18" i="4"/>
  <c r="J18" i="4"/>
  <c r="C20" i="4"/>
  <c r="D20" i="4"/>
  <c r="F20" i="4"/>
  <c r="I20" i="4"/>
  <c r="J20" i="4"/>
  <c r="C21" i="4"/>
  <c r="D21" i="4"/>
  <c r="F21" i="4"/>
  <c r="C22" i="4"/>
  <c r="D22" i="4"/>
  <c r="F22" i="4"/>
  <c r="A23" i="4"/>
  <c r="C23" i="4"/>
  <c r="D23" i="4"/>
  <c r="F23" i="4"/>
  <c r="I23" i="4"/>
  <c r="J23" i="4"/>
  <c r="F24" i="4"/>
</calcChain>
</file>

<file path=xl/sharedStrings.xml><?xml version="1.0" encoding="utf-8"?>
<sst xmlns="http://schemas.openxmlformats.org/spreadsheetml/2006/main" count="34" uniqueCount="27">
  <si>
    <t>FPL Synthetic Storage Summary</t>
  </si>
  <si>
    <t>Nymex</t>
  </si>
  <si>
    <t>Basis</t>
  </si>
  <si>
    <t>Index</t>
  </si>
  <si>
    <t>Nominal</t>
  </si>
  <si>
    <t>Discount</t>
  </si>
  <si>
    <t>PV</t>
  </si>
  <si>
    <t>Payment</t>
  </si>
  <si>
    <t>Libor-AA</t>
  </si>
  <si>
    <t>Month</t>
  </si>
  <si>
    <t>Volume</t>
  </si>
  <si>
    <t>Quote</t>
  </si>
  <si>
    <t>Cashflow</t>
  </si>
  <si>
    <t>Factor</t>
  </si>
  <si>
    <t>Date</t>
  </si>
  <si>
    <t>payment up-front amount</t>
  </si>
  <si>
    <t>Interest charge</t>
  </si>
  <si>
    <t>Buy/(Sale)</t>
  </si>
  <si>
    <t>Payment made to FPL on</t>
  </si>
  <si>
    <t>S. Offer</t>
  </si>
  <si>
    <t>Wtd. Average</t>
  </si>
  <si>
    <t>Total</t>
  </si>
  <si>
    <t>Mobile Bay</t>
  </si>
  <si>
    <t>Zone 2</t>
  </si>
  <si>
    <t>Zone 1</t>
  </si>
  <si>
    <t>\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</si>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</sst>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85" formatCode="#,##0.0_);\(#,##0.0\)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0" formatCode="_(&quot;$&quot;* #,##0_);_(&quot;$&quot;* \(#,##0\);_(&quot;$&quot;* &quot;-&quot;??_);_(@_)"/>
    <numFmt numFmtId="352" formatCode="_(&quot;$&quot;* #,##0.0000_);_(&quot;$&quot;* \(#,##0.0000\);_(&quot;$&quot;* &quot;-&quot;??_);_(@_)"/>
  </numFmts>
  <fonts count="8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8"/>
      <color indexed="8"/>
      <name val="Arial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0">
    <xf numFmtId="0" fontId="0" fillId="0" borderId="0"/>
    <xf numFmtId="0" fontId="4" fillId="0" borderId="0"/>
    <xf numFmtId="1" fontId="11" fillId="0" borderId="0"/>
    <xf numFmtId="0" fontId="12" fillId="2" borderId="1">
      <alignment horizontal="center" vertical="center"/>
    </xf>
    <xf numFmtId="0" fontId="13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0" fontId="1" fillId="0" borderId="0">
      <protection locked="0"/>
    </xf>
    <xf numFmtId="38" fontId="23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6" fillId="0" borderId="3" applyNumberFormat="0" applyFill="0" applyAlignment="0" applyProtection="0"/>
    <xf numFmtId="10" fontId="23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7" fillId="0" borderId="0"/>
    <xf numFmtId="0" fontId="28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23" fillId="7" borderId="0" applyNumberFormat="0" applyBorder="0" applyAlignment="0" applyProtection="0"/>
    <xf numFmtId="37" fontId="35" fillId="0" borderId="0"/>
    <xf numFmtId="3" fontId="73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41">
    <xf numFmtId="0" fontId="0" fillId="0" borderId="0" xfId="0"/>
    <xf numFmtId="0" fontId="74" fillId="0" borderId="0" xfId="0" applyFont="1"/>
    <xf numFmtId="0" fontId="75" fillId="0" borderId="0" xfId="0" applyFont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 applyAlignment="1">
      <alignment horizontal="center"/>
    </xf>
    <xf numFmtId="14" fontId="0" fillId="0" borderId="0" xfId="0" applyNumberFormat="1"/>
    <xf numFmtId="209" fontId="77" fillId="8" borderId="0" xfId="5" applyNumberFormat="1" applyFont="1" applyFill="1"/>
    <xf numFmtId="352" fontId="77" fillId="8" borderId="0" xfId="6" applyNumberFormat="1" applyFont="1" applyFill="1"/>
    <xf numFmtId="352" fontId="77" fillId="8" borderId="0" xfId="6" applyNumberFormat="1" applyFont="1" applyFill="1" applyBorder="1"/>
    <xf numFmtId="350" fontId="1" fillId="0" borderId="0" xfId="6" applyNumberFormat="1"/>
    <xf numFmtId="165" fontId="3" fillId="0" borderId="0" xfId="0" quotePrefix="1" applyNumberFormat="1" applyFont="1" applyAlignment="1">
      <alignment horizontal="center"/>
    </xf>
    <xf numFmtId="209" fontId="1" fillId="0" borderId="0" xfId="5" applyNumberFormat="1"/>
    <xf numFmtId="14" fontId="77" fillId="8" borderId="0" xfId="0" applyNumberFormat="1" applyFont="1" applyFill="1"/>
    <xf numFmtId="0" fontId="77" fillId="8" borderId="0" xfId="0" applyFont="1" applyFill="1"/>
    <xf numFmtId="38" fontId="0" fillId="0" borderId="0" xfId="0" applyNumberFormat="1"/>
    <xf numFmtId="352" fontId="75" fillId="0" borderId="0" xfId="6" applyNumberFormat="1" applyFont="1" applyAlignment="1">
      <alignment horizontal="left"/>
    </xf>
    <xf numFmtId="0" fontId="75" fillId="0" borderId="0" xfId="0" applyFont="1" applyAlignment="1">
      <alignment horizontal="right"/>
    </xf>
    <xf numFmtId="6" fontId="0" fillId="0" borderId="0" xfId="0" applyNumberFormat="1"/>
    <xf numFmtId="350" fontId="0" fillId="0" borderId="0" xfId="0" applyNumberFormat="1"/>
    <xf numFmtId="352" fontId="1" fillId="0" borderId="0" xfId="6" applyNumberFormat="1"/>
    <xf numFmtId="14" fontId="77" fillId="8" borderId="0" xfId="0" applyNumberFormat="1" applyFont="1" applyFill="1" applyAlignment="1">
      <alignment horizontal="center"/>
    </xf>
    <xf numFmtId="43" fontId="0" fillId="0" borderId="0" xfId="0" applyNumberFormat="1"/>
    <xf numFmtId="168" fontId="75" fillId="0" borderId="0" xfId="0" applyNumberFormat="1" applyFont="1"/>
    <xf numFmtId="0" fontId="78" fillId="0" borderId="7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75" fillId="0" borderId="0" xfId="0" applyFont="1"/>
    <xf numFmtId="168" fontId="0" fillId="0" borderId="0" xfId="0" applyNumberFormat="1"/>
    <xf numFmtId="350" fontId="79" fillId="9" borderId="0" xfId="6" applyNumberFormat="1" applyFont="1" applyFill="1"/>
    <xf numFmtId="0" fontId="0" fillId="0" borderId="0" xfId="0" applyAlignment="1">
      <alignment horizontal="center"/>
    </xf>
    <xf numFmtId="43" fontId="75" fillId="0" borderId="0" xfId="0" applyNumberFormat="1" applyFont="1" applyAlignment="1">
      <alignment horizontal="center"/>
    </xf>
    <xf numFmtId="350" fontId="75" fillId="0" borderId="0" xfId="0" applyNumberFormat="1" applyFont="1" applyAlignment="1">
      <alignment horizontal="center"/>
    </xf>
    <xf numFmtId="350" fontId="79" fillId="10" borderId="0" xfId="0" applyNumberFormat="1" applyFont="1" applyFill="1"/>
    <xf numFmtId="350" fontId="79" fillId="11" borderId="0" xfId="0" applyNumberFormat="1" applyFont="1" applyFill="1"/>
    <xf numFmtId="350" fontId="78" fillId="12" borderId="0" xfId="0" applyNumberFormat="1" applyFont="1" applyFill="1"/>
  </cellXfs>
  <cellStyles count="30">
    <cellStyle name="??_?.????" xfId="1"/>
    <cellStyle name="0" xfId="2"/>
    <cellStyle name="Actual Date" xfId="3"/>
    <cellStyle name="Column_Title" xfId="4"/>
    <cellStyle name="Comma" xfId="5" builtinId="3"/>
    <cellStyle name="Currency" xfId="6" builtinId="4"/>
    <cellStyle name="Date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workbookViewId="0">
      <selection activeCell="A3" sqref="A3"/>
    </sheetView>
  </sheetViews>
  <sheetFormatPr defaultRowHeight="12.75"/>
  <cols>
    <col min="3" max="3" width="14.140625" customWidth="1"/>
    <col min="4" max="4" width="9.7109375" bestFit="1" customWidth="1"/>
    <col min="5" max="5" width="12.28515625" bestFit="1" customWidth="1"/>
    <col min="7" max="7" width="12.28515625" bestFit="1" customWidth="1"/>
    <col min="8" max="8" width="9.5703125" bestFit="1" customWidth="1"/>
    <col min="9" max="9" width="16.42578125" bestFit="1" customWidth="1"/>
    <col min="10" max="10" width="16" customWidth="1"/>
  </cols>
  <sheetData>
    <row r="1" spans="1:12">
      <c r="G1">
        <v>40</v>
      </c>
      <c r="H1" s="35" t="s">
        <v>22</v>
      </c>
      <c r="I1">
        <v>20</v>
      </c>
    </row>
    <row r="2" spans="1:12" ht="15.75">
      <c r="B2" s="1" t="s">
        <v>0</v>
      </c>
      <c r="G2">
        <v>25</v>
      </c>
      <c r="H2" s="35" t="s">
        <v>23</v>
      </c>
      <c r="I2">
        <v>12.5</v>
      </c>
    </row>
    <row r="3" spans="1:12">
      <c r="G3">
        <v>10</v>
      </c>
      <c r="H3" s="35" t="s">
        <v>24</v>
      </c>
      <c r="I3">
        <v>5</v>
      </c>
    </row>
    <row r="4" spans="1:12" s="2" customFormat="1">
      <c r="B4" s="20">
        <v>36915</v>
      </c>
      <c r="C4" s="2">
        <v>75000</v>
      </c>
      <c r="D4" s="2">
        <v>2</v>
      </c>
      <c r="E4" s="2">
        <f>C4/D4</f>
        <v>37500</v>
      </c>
      <c r="I4" s="37">
        <f>I8-I14</f>
        <v>5637293.6640594779</v>
      </c>
    </row>
    <row r="5" spans="1:12" s="2" customFormat="1">
      <c r="J5" s="36">
        <f>J14*C8</f>
        <v>1798284.5898159931</v>
      </c>
    </row>
    <row r="6" spans="1:12" s="2" customFormat="1">
      <c r="C6" s="2" t="s">
        <v>10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6</v>
      </c>
      <c r="K6" s="2" t="s">
        <v>7</v>
      </c>
      <c r="L6" s="2" t="s">
        <v>8</v>
      </c>
    </row>
    <row r="7" spans="1:12" s="4" customFormat="1">
      <c r="B7" s="4" t="s">
        <v>9</v>
      </c>
      <c r="C7" s="4" t="s">
        <v>17</v>
      </c>
      <c r="D7" s="4" t="s">
        <v>11</v>
      </c>
      <c r="E7" s="4" t="s">
        <v>11</v>
      </c>
      <c r="F7" s="4" t="s">
        <v>11</v>
      </c>
      <c r="G7" s="4" t="s">
        <v>12</v>
      </c>
      <c r="H7" s="4" t="s">
        <v>13</v>
      </c>
      <c r="I7" s="4" t="s">
        <v>12</v>
      </c>
      <c r="J7" s="4" t="s">
        <v>10</v>
      </c>
      <c r="K7" s="4" t="s">
        <v>14</v>
      </c>
      <c r="L7" s="4" t="s">
        <v>11</v>
      </c>
    </row>
    <row r="8" spans="1:12">
      <c r="B8" s="5">
        <v>36923</v>
      </c>
      <c r="C8" s="6">
        <f>37500*28</f>
        <v>1050000</v>
      </c>
      <c r="D8" s="7">
        <v>7.21</v>
      </c>
      <c r="E8" s="8">
        <v>-0.06</v>
      </c>
      <c r="F8" s="8">
        <v>0</v>
      </c>
      <c r="G8" s="9">
        <f>(D8+E8+F8)*C8</f>
        <v>7507500</v>
      </c>
      <c r="H8" s="10">
        <f>1/(1+L8/2)^(2*(K8-$B$4)/365.25)</f>
        <v>0.99042001383622658</v>
      </c>
      <c r="I8" s="9">
        <f>H8*G8</f>
        <v>7435578.2538754707</v>
      </c>
      <c r="J8" s="11">
        <f>H8*C8</f>
        <v>1039941.0145280379</v>
      </c>
      <c r="K8" s="12">
        <v>36975</v>
      </c>
      <c r="L8" s="13">
        <v>5.9466222112673009E-2</v>
      </c>
    </row>
    <row r="9" spans="1:12">
      <c r="A9" s="14">
        <f>B10-B9</f>
        <v>30</v>
      </c>
      <c r="B9" s="5">
        <v>37043</v>
      </c>
      <c r="C9" s="11">
        <f>$C$8/$A$14*A9*-1</f>
        <v>-258196.72131147544</v>
      </c>
      <c r="D9" s="7">
        <v>5.56</v>
      </c>
      <c r="E9" s="8">
        <v>-7.4999999999999997E-3</v>
      </c>
      <c r="F9" s="8">
        <v>0</v>
      </c>
      <c r="G9" s="9">
        <f>(D9+E9+F9)*C9</f>
        <v>-1433637.2950819673</v>
      </c>
      <c r="H9" s="10">
        <f>1/(1+L9/2)^(2*(K9-$B$4)/365.25)</f>
        <v>0.97307435325717506</v>
      </c>
      <c r="I9" s="9">
        <f>H9*G9</f>
        <v>-1395035.6837172511</v>
      </c>
      <c r="J9" s="11">
        <f>H9*C9</f>
        <v>-251244.60760328703</v>
      </c>
      <c r="K9" s="12">
        <v>37097</v>
      </c>
      <c r="L9" s="13">
        <v>5.5534056838681012E-2</v>
      </c>
    </row>
    <row r="10" spans="1:12">
      <c r="A10" s="14">
        <f>B11-B10</f>
        <v>31</v>
      </c>
      <c r="B10" s="5">
        <v>37073</v>
      </c>
      <c r="C10" s="11">
        <f>$C$8/$A$14*A10*-1</f>
        <v>-266803.27868852462</v>
      </c>
      <c r="D10" s="7">
        <v>5.56</v>
      </c>
      <c r="E10" s="8">
        <v>-7.4999999999999997E-3</v>
      </c>
      <c r="F10" s="8">
        <v>0</v>
      </c>
      <c r="G10" s="9">
        <f>(D10+E10+F10)*C10</f>
        <v>-1481425.2049180327</v>
      </c>
      <c r="H10" s="10">
        <f>1/(1+L10/2)^(2*(K10-$B$4)/365.25)</f>
        <v>0.96889130195876083</v>
      </c>
      <c r="I10" s="9">
        <f>H10*G10</f>
        <v>-1435339.9955475568</v>
      </c>
      <c r="J10" s="11">
        <f>H10*C10</f>
        <v>-258503.37605539072</v>
      </c>
      <c r="K10" s="12">
        <f>EDATE(K9,1)</f>
        <v>37128</v>
      </c>
      <c r="L10" s="13">
        <v>5.4933084502795007E-2</v>
      </c>
    </row>
    <row r="11" spans="1:12">
      <c r="A11" s="14">
        <f>B12-B11</f>
        <v>31</v>
      </c>
      <c r="B11" s="5">
        <v>37104</v>
      </c>
      <c r="C11" s="11">
        <f>$C$8/$A$14*A11*-1</f>
        <v>-266803.27868852462</v>
      </c>
      <c r="D11" s="7">
        <v>5.56</v>
      </c>
      <c r="E11" s="8">
        <v>-7.4999999999999997E-3</v>
      </c>
      <c r="F11" s="8">
        <v>0</v>
      </c>
      <c r="G11" s="9">
        <f>(D11+E11+F11)*C11</f>
        <v>-1481425.2049180327</v>
      </c>
      <c r="H11" s="10">
        <f>1/(1+L11/2)^(2*(K11-$B$4)/365.25)</f>
        <v>0.96482211754826519</v>
      </c>
      <c r="I11" s="9">
        <f>H11*G11</f>
        <v>-1429311.803198389</v>
      </c>
      <c r="J11" s="11">
        <f>H11*C11</f>
        <v>-257417.70431308224</v>
      </c>
      <c r="K11" s="12">
        <f>EDATE(K10,1)</f>
        <v>37159</v>
      </c>
      <c r="L11" s="13">
        <v>5.4332112287207995E-2</v>
      </c>
    </row>
    <row r="12" spans="1:12">
      <c r="A12" s="14">
        <f>B13-B12</f>
        <v>30</v>
      </c>
      <c r="B12" s="5">
        <v>37135</v>
      </c>
      <c r="C12" s="11">
        <f>$C$8/$A$14*A12*-1</f>
        <v>-258196.72131147544</v>
      </c>
      <c r="D12" s="7">
        <v>5.56</v>
      </c>
      <c r="E12" s="8">
        <v>-7.4999999999999997E-3</v>
      </c>
      <c r="F12" s="8">
        <v>0</v>
      </c>
      <c r="G12" s="9">
        <f>(D12+E12+F12)*C12</f>
        <v>-1433637.2950819673</v>
      </c>
      <c r="H12" s="10">
        <f>1/(1+L12/2)^(2*(K12-$B$4)/365.25)</f>
        <v>0.96091681370323034</v>
      </c>
      <c r="I12" s="9">
        <f>H12*G12</f>
        <v>-1377606.1815962817</v>
      </c>
      <c r="J12" s="11">
        <f>H12*C12</f>
        <v>-248105.57075124394</v>
      </c>
      <c r="K12" s="12">
        <f>EDATE(K11,1)</f>
        <v>37189</v>
      </c>
      <c r="L12" s="13">
        <v>5.3856835319186017E-2</v>
      </c>
    </row>
    <row r="13" spans="1:12">
      <c r="B13" s="5">
        <v>37165</v>
      </c>
    </row>
    <row r="14" spans="1:12" ht="15">
      <c r="A14" s="14">
        <f>SUM(A9:A12)</f>
        <v>122</v>
      </c>
      <c r="C14" s="11">
        <f>SUM(C8:C13)</f>
        <v>0</v>
      </c>
      <c r="E14" s="18">
        <f>SUM(G9:G12)-SUM(I9:I12)</f>
        <v>-192831.33594052121</v>
      </c>
      <c r="G14" s="9">
        <f>SUM(G8:G13)</f>
        <v>1677375.0000000002</v>
      </c>
      <c r="H14" s="10"/>
      <c r="I14" s="34">
        <f>SUM(I8:I13)</f>
        <v>1798284.5898159931</v>
      </c>
      <c r="J14" s="22">
        <f>I14/C8</f>
        <v>1.7126519903009458</v>
      </c>
      <c r="K14" s="15" t="s">
        <v>15</v>
      </c>
    </row>
    <row r="15" spans="1:12">
      <c r="E15" s="18">
        <f>I4+SUM(G9:G12)</f>
        <v>-192831.33594052214</v>
      </c>
    </row>
    <row r="16" spans="1:12">
      <c r="E16" t="s">
        <v>25</v>
      </c>
      <c r="H16" s="16" t="s">
        <v>16</v>
      </c>
      <c r="I16" s="17">
        <f>I14*(((1+L16/2)^(2*((K16-$B$4)/365.25))-1))</f>
        <v>17394.177468442005</v>
      </c>
      <c r="K16" s="12">
        <v>36975</v>
      </c>
      <c r="L16" s="13">
        <v>5.9466222112673009E-2</v>
      </c>
    </row>
    <row r="17" spans="1:12">
      <c r="H17" s="10"/>
      <c r="I17" s="9"/>
      <c r="J17" s="11"/>
      <c r="K17" s="11"/>
      <c r="L17" s="11"/>
    </row>
    <row r="18" spans="1:12" ht="13.5" thickBot="1">
      <c r="G18" s="16" t="s">
        <v>18</v>
      </c>
      <c r="H18" s="3">
        <f>K16</f>
        <v>36975</v>
      </c>
      <c r="I18" s="40">
        <f>SUM(I14:I17)</f>
        <v>1815678.767284435</v>
      </c>
      <c r="J18" s="19">
        <f>I18/C8</f>
        <v>1.7292178736042239</v>
      </c>
    </row>
    <row r="19" spans="1:12" ht="13.5" thickTop="1">
      <c r="A19" s="23" t="s">
        <v>10</v>
      </c>
      <c r="B19" s="24" t="s">
        <v>19</v>
      </c>
      <c r="C19" s="24" t="s">
        <v>20</v>
      </c>
      <c r="D19" s="25" t="s">
        <v>21</v>
      </c>
      <c r="I19" s="16">
        <v>50000</v>
      </c>
      <c r="J19" s="19"/>
    </row>
    <row r="20" spans="1:12" ht="15">
      <c r="A20" s="26">
        <v>10</v>
      </c>
      <c r="B20" s="27">
        <v>-0.02</v>
      </c>
      <c r="C20" s="27">
        <f>A20/$A$23</f>
        <v>0.13333333333333333</v>
      </c>
      <c r="D20" s="30">
        <f>C20*B20</f>
        <v>-2.6666666666666666E-3</v>
      </c>
      <c r="F20" s="21">
        <f>C8/10000</f>
        <v>105</v>
      </c>
      <c r="H20" t="s">
        <v>26</v>
      </c>
      <c r="I20" s="38">
        <f>I18-I19</f>
        <v>1765678.767284435</v>
      </c>
      <c r="J20" s="33">
        <f>I20/C8</f>
        <v>1.6815988259851762</v>
      </c>
      <c r="L20" s="18"/>
    </row>
    <row r="21" spans="1:12">
      <c r="A21" s="26">
        <v>25</v>
      </c>
      <c r="B21" s="27">
        <v>0.02</v>
      </c>
      <c r="C21" s="27">
        <f>A21/$A$23</f>
        <v>0.33333333333333331</v>
      </c>
      <c r="D21" s="30">
        <f>C21*B21</f>
        <v>6.6666666666666662E-3</v>
      </c>
      <c r="F21" s="21">
        <f>C9/10000</f>
        <v>-25.819672131147545</v>
      </c>
    </row>
    <row r="22" spans="1:12">
      <c r="A22" s="26">
        <v>40</v>
      </c>
      <c r="B22" s="27">
        <v>-2.5000000000000001E-2</v>
      </c>
      <c r="C22" s="27">
        <f>A22/$A$23</f>
        <v>0.53333333333333333</v>
      </c>
      <c r="D22" s="30">
        <f>C22*B22</f>
        <v>-1.3333333333333334E-2</v>
      </c>
      <c r="F22" s="21">
        <f>C10/10000</f>
        <v>-26.680327868852462</v>
      </c>
      <c r="I22" s="32">
        <v>35000</v>
      </c>
    </row>
    <row r="23" spans="1:12" ht="15.75" thickBot="1">
      <c r="A23" s="28">
        <f>SUM(A20:A22)</f>
        <v>75</v>
      </c>
      <c r="B23" s="29"/>
      <c r="C23" s="29">
        <f>SUM(C20:C22)</f>
        <v>1</v>
      </c>
      <c r="D23" s="31">
        <f>SUM(D20:D22)</f>
        <v>-9.3333333333333341E-3</v>
      </c>
      <c r="F23" s="21">
        <f>C11/10000</f>
        <v>-26.680327868852462</v>
      </c>
      <c r="I23" s="39">
        <f>I18-I22</f>
        <v>1780678.767284435</v>
      </c>
      <c r="J23" s="33">
        <f>I23/C8</f>
        <v>1.6958845402708904</v>
      </c>
    </row>
    <row r="24" spans="1:12" ht="13.5" thickTop="1">
      <c r="F24" s="21">
        <f>C12/10000</f>
        <v>-25.819672131147545</v>
      </c>
    </row>
  </sheetData>
  <pageMargins left="0.75" right="0.75" top="1" bottom="1" header="0.5" footer="0.5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CashFlow Summary</vt:lpstr>
      <vt:lpstr>Sheet1</vt:lpstr>
      <vt:lpstr>Sheet2</vt:lpstr>
      <vt:lpstr>Sheet3</vt:lpstr>
      <vt:lpstr>'CashFlow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2001-01-24T21:41:06Z</cp:lastPrinted>
  <dcterms:created xsi:type="dcterms:W3CDTF">2000-12-19T23:48:40Z</dcterms:created>
  <dcterms:modified xsi:type="dcterms:W3CDTF">2023-09-11T02:02:57Z</dcterms:modified>
</cp:coreProperties>
</file>