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0604770-7EE6-4448-AE57-DB8B4FC86AF2}" xr6:coauthVersionLast="47" xr6:coauthVersionMax="47" xr10:uidLastSave="{00000000-0000-0000-0000-000000000000}"/>
  <bookViews>
    <workbookView xWindow="-120" yWindow="-120" windowWidth="23280" windowHeight="12480" tabRatio="340" activeTab="3"/>
  </bookViews>
  <sheets>
    <sheet name="tulsa" sheetId="5" r:id="rId1"/>
    <sheet name="houston" sheetId="4" r:id="rId2"/>
    <sheet name="BASIS" sheetId="6" r:id="rId3"/>
    <sheet name="vpp" sheetId="7" r:id="rId4"/>
    <sheet name="list of fields" sheetId="1" r:id="rId5"/>
  </sheets>
  <definedNames>
    <definedName name="_xlnm.Print_Area" localSheetId="2">BASIS!$B$1:$I$359</definedName>
    <definedName name="_xlnm.Print_Area" localSheetId="1">houston!$D$2:$Q$27</definedName>
    <definedName name="_xlnm.Print_Area" localSheetId="4">'list of fields'!#REF!</definedName>
    <definedName name="_xlnm.Print_Area" localSheetId="0">tulsa!$B$1:$R$626</definedName>
    <definedName name="_xlnm.Print_Titles" localSheetId="2">BASIS!#REF!</definedName>
    <definedName name="_xlnm.Print_Titles" localSheetId="0">tulsa!$3:$3</definedName>
  </definedNames>
  <calcPr calcId="0" fullCalcOnLoad="1"/>
</workbook>
</file>

<file path=xl/calcChain.xml><?xml version="1.0" encoding="utf-8"?>
<calcChain xmlns="http://schemas.openxmlformats.org/spreadsheetml/2006/main">
  <c r="I3" i="6" l="1"/>
  <c r="B4" i="6"/>
  <c r="B5" i="6"/>
  <c r="B6" i="6"/>
  <c r="B7" i="6"/>
  <c r="B8" i="6"/>
  <c r="B9" i="6"/>
  <c r="B10" i="6"/>
  <c r="B11" i="6"/>
  <c r="B12" i="6"/>
  <c r="B13" i="6"/>
  <c r="B14" i="6"/>
  <c r="B15" i="6"/>
  <c r="B16" i="6"/>
  <c r="I18" i="6"/>
  <c r="I19" i="6"/>
  <c r="B20" i="6"/>
  <c r="I20" i="6"/>
  <c r="B21" i="6"/>
  <c r="I21" i="6"/>
  <c r="B22" i="6"/>
  <c r="I22" i="6"/>
  <c r="B23" i="6"/>
  <c r="I23" i="6"/>
  <c r="B24" i="6"/>
  <c r="I24" i="6"/>
  <c r="B25" i="6"/>
  <c r="I25" i="6"/>
  <c r="B26" i="6"/>
  <c r="I26" i="6"/>
  <c r="B27" i="6"/>
  <c r="I27" i="6"/>
  <c r="B28" i="6"/>
  <c r="I28" i="6"/>
  <c r="B29" i="6"/>
  <c r="I29" i="6"/>
  <c r="B30" i="6"/>
  <c r="I30" i="6"/>
  <c r="B31" i="6"/>
  <c r="I31" i="6"/>
  <c r="B32" i="6"/>
  <c r="I32" i="6"/>
  <c r="B33" i="6"/>
  <c r="I33" i="6"/>
  <c r="B34" i="6"/>
  <c r="I34" i="6"/>
  <c r="B35" i="6"/>
  <c r="I35" i="6"/>
  <c r="B36" i="6"/>
  <c r="I36" i="6"/>
  <c r="B37" i="6"/>
  <c r="I37" i="6"/>
  <c r="B38" i="6"/>
  <c r="I38" i="6"/>
  <c r="B39" i="6"/>
  <c r="I39" i="6"/>
  <c r="B40" i="6"/>
  <c r="I40" i="6"/>
  <c r="B41" i="6"/>
  <c r="I41" i="6"/>
  <c r="B42" i="6"/>
  <c r="I42" i="6"/>
  <c r="B43" i="6"/>
  <c r="I43" i="6"/>
  <c r="B44" i="6"/>
  <c r="I44" i="6"/>
  <c r="B45" i="6"/>
  <c r="I45" i="6"/>
  <c r="B46" i="6"/>
  <c r="I46" i="6"/>
  <c r="B47" i="6"/>
  <c r="I47" i="6"/>
  <c r="B48" i="6"/>
  <c r="I48" i="6"/>
  <c r="B49" i="6"/>
  <c r="I49" i="6"/>
  <c r="B50" i="6"/>
  <c r="I50" i="6"/>
  <c r="B51" i="6"/>
  <c r="I51" i="6"/>
  <c r="B52" i="6"/>
  <c r="I52" i="6"/>
  <c r="B53" i="6"/>
  <c r="I53" i="6"/>
  <c r="B54" i="6"/>
  <c r="I54" i="6"/>
  <c r="B55" i="6"/>
  <c r="I55" i="6"/>
  <c r="B56" i="6"/>
  <c r="I56" i="6"/>
  <c r="B57" i="6"/>
  <c r="I57" i="6"/>
  <c r="B58" i="6"/>
  <c r="I58" i="6"/>
  <c r="B59" i="6"/>
  <c r="I59" i="6"/>
  <c r="B60" i="6"/>
  <c r="I60" i="6"/>
  <c r="B61" i="6"/>
  <c r="I61" i="6"/>
  <c r="B62" i="6"/>
  <c r="I62" i="6"/>
  <c r="B63" i="6"/>
  <c r="I63" i="6"/>
  <c r="B64" i="6"/>
  <c r="I64" i="6"/>
  <c r="B65" i="6"/>
  <c r="I65" i="6"/>
  <c r="B66" i="6"/>
  <c r="I66" i="6"/>
  <c r="B67" i="6"/>
  <c r="I67" i="6"/>
  <c r="B68" i="6"/>
  <c r="I68" i="6"/>
  <c r="B69" i="6"/>
  <c r="I69" i="6"/>
  <c r="B70" i="6"/>
  <c r="I70" i="6"/>
  <c r="B71" i="6"/>
  <c r="I71" i="6"/>
  <c r="B72" i="6"/>
  <c r="I72" i="6"/>
  <c r="B73" i="6"/>
  <c r="I73" i="6"/>
  <c r="B74" i="6"/>
  <c r="I74" i="6"/>
  <c r="B75" i="6"/>
  <c r="I75" i="6"/>
  <c r="B76" i="6"/>
  <c r="I76" i="6"/>
  <c r="B77" i="6"/>
  <c r="I77" i="6"/>
  <c r="B78" i="6"/>
  <c r="I78" i="6"/>
  <c r="B79" i="6"/>
  <c r="I79" i="6"/>
  <c r="B80" i="6"/>
  <c r="I80" i="6"/>
  <c r="B81" i="6"/>
  <c r="I81" i="6"/>
  <c r="B82" i="6"/>
  <c r="I82" i="6"/>
  <c r="B83" i="6"/>
  <c r="I83" i="6"/>
  <c r="B84" i="6"/>
  <c r="I84" i="6"/>
  <c r="B85" i="6"/>
  <c r="I85" i="6"/>
  <c r="B86" i="6"/>
  <c r="I86" i="6"/>
  <c r="B87" i="6"/>
  <c r="I87" i="6"/>
  <c r="B88" i="6"/>
  <c r="I88" i="6"/>
  <c r="B89" i="6"/>
  <c r="I89" i="6"/>
  <c r="B90" i="6"/>
  <c r="I90" i="6"/>
  <c r="B91" i="6"/>
  <c r="I91" i="6"/>
  <c r="B92" i="6"/>
  <c r="I92" i="6"/>
  <c r="B93" i="6"/>
  <c r="I93" i="6"/>
  <c r="B94" i="6"/>
  <c r="I94" i="6"/>
  <c r="B95" i="6"/>
  <c r="I95" i="6"/>
  <c r="B96" i="6"/>
  <c r="I96" i="6"/>
  <c r="B97" i="6"/>
  <c r="I97" i="6"/>
  <c r="B98" i="6"/>
  <c r="I98" i="6"/>
  <c r="B99" i="6"/>
  <c r="I99" i="6"/>
  <c r="B100" i="6"/>
  <c r="I100" i="6"/>
  <c r="B101" i="6"/>
  <c r="I101" i="6"/>
  <c r="B102" i="6"/>
  <c r="I102" i="6"/>
  <c r="B103" i="6"/>
  <c r="I103" i="6"/>
  <c r="B104" i="6"/>
  <c r="I104" i="6"/>
  <c r="B105" i="6"/>
  <c r="I105" i="6"/>
  <c r="B106" i="6"/>
  <c r="I106" i="6"/>
  <c r="B107" i="6"/>
  <c r="I107" i="6"/>
  <c r="B108" i="6"/>
  <c r="I108" i="6"/>
  <c r="B109" i="6"/>
  <c r="I109" i="6"/>
  <c r="B110" i="6"/>
  <c r="I110" i="6"/>
  <c r="B111" i="6"/>
  <c r="I111" i="6"/>
  <c r="B112" i="6"/>
  <c r="I112" i="6"/>
  <c r="B113" i="6"/>
  <c r="I113" i="6"/>
  <c r="B114" i="6"/>
  <c r="I114" i="6"/>
  <c r="B115" i="6"/>
  <c r="I115" i="6"/>
  <c r="B116" i="6"/>
  <c r="I116" i="6"/>
  <c r="B117" i="6"/>
  <c r="I117" i="6"/>
  <c r="B118" i="6"/>
  <c r="I118" i="6"/>
  <c r="B119" i="6"/>
  <c r="I119" i="6"/>
  <c r="B120" i="6"/>
  <c r="I120" i="6"/>
  <c r="B121" i="6"/>
  <c r="I121" i="6"/>
  <c r="B122" i="6"/>
  <c r="I122" i="6"/>
  <c r="B123" i="6"/>
  <c r="I123" i="6"/>
  <c r="B124" i="6"/>
  <c r="I124" i="6"/>
  <c r="B125" i="6"/>
  <c r="I125" i="6"/>
  <c r="B126" i="6"/>
  <c r="I126" i="6"/>
  <c r="B127" i="6"/>
  <c r="I127" i="6"/>
  <c r="B128" i="6"/>
  <c r="I128" i="6"/>
  <c r="B129" i="6"/>
  <c r="I129" i="6"/>
  <c r="B130" i="6"/>
  <c r="I130" i="6"/>
  <c r="B131" i="6"/>
  <c r="I131" i="6"/>
  <c r="B132" i="6"/>
  <c r="I132" i="6"/>
  <c r="B133" i="6"/>
  <c r="I133" i="6"/>
  <c r="B134" i="6"/>
  <c r="I134" i="6"/>
  <c r="B135" i="6"/>
  <c r="I135" i="6"/>
  <c r="B136" i="6"/>
  <c r="I136" i="6"/>
  <c r="B137" i="6"/>
  <c r="I137" i="6"/>
  <c r="B138" i="6"/>
  <c r="I138" i="6"/>
  <c r="B139" i="6"/>
  <c r="I139" i="6"/>
  <c r="B140" i="6"/>
  <c r="I140" i="6"/>
  <c r="B141" i="6"/>
  <c r="I141" i="6"/>
  <c r="B142" i="6"/>
  <c r="I142" i="6"/>
  <c r="B143" i="6"/>
  <c r="I143" i="6"/>
  <c r="B144" i="6"/>
  <c r="I144" i="6"/>
  <c r="B145" i="6"/>
  <c r="I145" i="6"/>
  <c r="B146" i="6"/>
  <c r="I146" i="6"/>
  <c r="B147" i="6"/>
  <c r="I147" i="6"/>
  <c r="B148" i="6"/>
  <c r="I148" i="6"/>
  <c r="B149" i="6"/>
  <c r="I149" i="6"/>
  <c r="B150" i="6"/>
  <c r="I150" i="6"/>
  <c r="B151" i="6"/>
  <c r="I151" i="6"/>
  <c r="B152" i="6"/>
  <c r="I152" i="6"/>
  <c r="B153" i="6"/>
  <c r="I153" i="6"/>
  <c r="B154" i="6"/>
  <c r="I154" i="6"/>
  <c r="B155" i="6"/>
  <c r="I155" i="6"/>
  <c r="B156" i="6"/>
  <c r="I156" i="6"/>
  <c r="B157" i="6"/>
  <c r="I157" i="6"/>
  <c r="B158" i="6"/>
  <c r="I158" i="6"/>
  <c r="B159" i="6"/>
  <c r="I159" i="6"/>
  <c r="B160" i="6"/>
  <c r="I160" i="6"/>
  <c r="B161" i="6"/>
  <c r="I161" i="6"/>
  <c r="B162" i="6"/>
  <c r="I162" i="6"/>
  <c r="B163" i="6"/>
  <c r="I163" i="6"/>
  <c r="B164" i="6"/>
  <c r="I164" i="6"/>
  <c r="B165" i="6"/>
  <c r="I165" i="6"/>
  <c r="B166" i="6"/>
  <c r="I166" i="6"/>
  <c r="B167" i="6"/>
  <c r="I167" i="6"/>
  <c r="B168" i="6"/>
  <c r="I168" i="6"/>
  <c r="B169" i="6"/>
  <c r="I169" i="6"/>
  <c r="B170" i="6"/>
  <c r="I170" i="6"/>
  <c r="B171" i="6"/>
  <c r="I171" i="6"/>
  <c r="B172" i="6"/>
  <c r="I172" i="6"/>
  <c r="B173" i="6"/>
  <c r="I173" i="6"/>
  <c r="B174" i="6"/>
  <c r="I174" i="6"/>
  <c r="B175" i="6"/>
  <c r="I175" i="6"/>
  <c r="B176" i="6"/>
  <c r="I176" i="6"/>
  <c r="B177" i="6"/>
  <c r="I177" i="6"/>
  <c r="B178" i="6"/>
  <c r="I178" i="6"/>
  <c r="B179" i="6"/>
  <c r="I179" i="6"/>
  <c r="B180" i="6"/>
  <c r="I180" i="6"/>
  <c r="B181" i="6"/>
  <c r="I181" i="6"/>
  <c r="B182" i="6"/>
  <c r="I182" i="6"/>
  <c r="B183" i="6"/>
  <c r="I183" i="6"/>
  <c r="B184" i="6"/>
  <c r="I184" i="6"/>
  <c r="B185" i="6"/>
  <c r="I185" i="6"/>
  <c r="B186" i="6"/>
  <c r="I186" i="6"/>
  <c r="B187" i="6"/>
  <c r="I187" i="6"/>
  <c r="B188" i="6"/>
  <c r="I188" i="6"/>
  <c r="B189" i="6"/>
  <c r="I189" i="6"/>
  <c r="B190" i="6"/>
  <c r="I190" i="6"/>
  <c r="B191" i="6"/>
  <c r="I191" i="6"/>
  <c r="B192" i="6"/>
  <c r="I192" i="6"/>
  <c r="B193" i="6"/>
  <c r="I193" i="6"/>
  <c r="B194" i="6"/>
  <c r="I194" i="6"/>
  <c r="B195" i="6"/>
  <c r="I195" i="6"/>
  <c r="B196" i="6"/>
  <c r="I196" i="6"/>
  <c r="B197" i="6"/>
  <c r="I197" i="6"/>
  <c r="B198" i="6"/>
  <c r="I198" i="6"/>
  <c r="B199" i="6"/>
  <c r="I199" i="6"/>
  <c r="B200" i="6"/>
  <c r="I200" i="6"/>
  <c r="B201" i="6"/>
  <c r="I201" i="6"/>
  <c r="B202" i="6"/>
  <c r="I202" i="6"/>
  <c r="B203" i="6"/>
  <c r="I203" i="6"/>
  <c r="B204" i="6"/>
  <c r="I204" i="6"/>
  <c r="B205" i="6"/>
  <c r="I205" i="6"/>
  <c r="B206" i="6"/>
  <c r="I206" i="6"/>
  <c r="B207" i="6"/>
  <c r="I207" i="6"/>
  <c r="B208" i="6"/>
  <c r="I208" i="6"/>
  <c r="B209" i="6"/>
  <c r="I209" i="6"/>
  <c r="B210" i="6"/>
  <c r="I210" i="6"/>
  <c r="B211" i="6"/>
  <c r="I211" i="6"/>
  <c r="B212" i="6"/>
  <c r="I212" i="6"/>
  <c r="B213" i="6"/>
  <c r="I213" i="6"/>
  <c r="B214" i="6"/>
  <c r="I214" i="6"/>
  <c r="B215" i="6"/>
  <c r="I215" i="6"/>
  <c r="B216" i="6"/>
  <c r="I216" i="6"/>
  <c r="B217" i="6"/>
  <c r="I217" i="6"/>
  <c r="B218" i="6"/>
  <c r="I218" i="6"/>
  <c r="B219" i="6"/>
  <c r="I219" i="6"/>
  <c r="B220" i="6"/>
  <c r="I220" i="6"/>
  <c r="B221" i="6"/>
  <c r="I221" i="6"/>
  <c r="B222" i="6"/>
  <c r="I222" i="6"/>
  <c r="B223" i="6"/>
  <c r="I223" i="6"/>
  <c r="B224" i="6"/>
  <c r="I224" i="6"/>
  <c r="B225" i="6"/>
  <c r="I225" i="6"/>
  <c r="B226" i="6"/>
  <c r="I226" i="6"/>
  <c r="B227" i="6"/>
  <c r="I227" i="6"/>
  <c r="B228" i="6"/>
  <c r="I228" i="6"/>
  <c r="B229" i="6"/>
  <c r="I229" i="6"/>
  <c r="B230" i="6"/>
  <c r="I230" i="6"/>
  <c r="B231" i="6"/>
  <c r="I231" i="6"/>
  <c r="B232" i="6"/>
  <c r="I232" i="6"/>
  <c r="B233" i="6"/>
  <c r="I233" i="6"/>
  <c r="B234" i="6"/>
  <c r="I234" i="6"/>
  <c r="B235" i="6"/>
  <c r="I235" i="6"/>
  <c r="B236" i="6"/>
  <c r="I236" i="6"/>
  <c r="B237" i="6"/>
  <c r="I237" i="6"/>
  <c r="B238" i="6"/>
  <c r="I238" i="6"/>
  <c r="B239" i="6"/>
  <c r="I239" i="6"/>
  <c r="B240" i="6"/>
  <c r="I240" i="6"/>
  <c r="B241" i="6"/>
  <c r="I241" i="6"/>
  <c r="B242" i="6"/>
  <c r="I242" i="6"/>
  <c r="B243" i="6"/>
  <c r="I243" i="6"/>
  <c r="B244" i="6"/>
  <c r="I244" i="6"/>
  <c r="B245" i="6"/>
  <c r="I245" i="6"/>
  <c r="B246" i="6"/>
  <c r="I246" i="6"/>
  <c r="B247" i="6"/>
  <c r="I247" i="6"/>
  <c r="B248" i="6"/>
  <c r="I248" i="6"/>
  <c r="B249" i="6"/>
  <c r="I249" i="6"/>
  <c r="B250" i="6"/>
  <c r="I250" i="6"/>
  <c r="B251" i="6"/>
  <c r="I251" i="6"/>
  <c r="B252" i="6"/>
  <c r="I252" i="6"/>
  <c r="I253" i="6"/>
  <c r="I254" i="6"/>
  <c r="B255" i="6"/>
  <c r="I255" i="6"/>
  <c r="B256" i="6"/>
  <c r="I256" i="6"/>
  <c r="B257" i="6"/>
  <c r="I257" i="6"/>
  <c r="B258" i="6"/>
  <c r="I258" i="6"/>
  <c r="B259" i="6"/>
  <c r="I259" i="6"/>
  <c r="B260" i="6"/>
  <c r="I260" i="6"/>
  <c r="B261" i="6"/>
  <c r="I261" i="6"/>
  <c r="B262" i="6"/>
  <c r="I262" i="6"/>
  <c r="B263" i="6"/>
  <c r="I263" i="6"/>
  <c r="B264" i="6"/>
  <c r="I264" i="6"/>
  <c r="B265" i="6"/>
  <c r="I265" i="6"/>
  <c r="B266" i="6"/>
  <c r="I266" i="6"/>
  <c r="B267" i="6"/>
  <c r="I267" i="6"/>
  <c r="B268" i="6"/>
  <c r="I268" i="6"/>
  <c r="B269" i="6"/>
  <c r="I269" i="6"/>
  <c r="B270" i="6"/>
  <c r="I270" i="6"/>
  <c r="B271" i="6"/>
  <c r="I271" i="6"/>
  <c r="B272" i="6"/>
  <c r="I272" i="6"/>
  <c r="B273" i="6"/>
  <c r="I273" i="6"/>
  <c r="B274" i="6"/>
  <c r="I274" i="6"/>
  <c r="B275" i="6"/>
  <c r="I275" i="6"/>
  <c r="B276" i="6"/>
  <c r="I276" i="6"/>
  <c r="B277" i="6"/>
  <c r="I277" i="6"/>
  <c r="B278" i="6"/>
  <c r="I278" i="6"/>
  <c r="B279" i="6"/>
  <c r="I279" i="6"/>
  <c r="B280" i="6"/>
  <c r="I280" i="6"/>
  <c r="B281" i="6"/>
  <c r="I281" i="6"/>
  <c r="B282" i="6"/>
  <c r="I282" i="6"/>
  <c r="B283" i="6"/>
  <c r="I283" i="6"/>
  <c r="B284" i="6"/>
  <c r="I284" i="6"/>
  <c r="B285" i="6"/>
  <c r="I285" i="6"/>
  <c r="B286" i="6"/>
  <c r="I286" i="6"/>
  <c r="B287" i="6"/>
  <c r="I287" i="6"/>
  <c r="B288" i="6"/>
  <c r="I288" i="6"/>
  <c r="B289" i="6"/>
  <c r="I289" i="6"/>
  <c r="B290" i="6"/>
  <c r="I290" i="6"/>
  <c r="B291" i="6"/>
  <c r="I291" i="6"/>
  <c r="B292" i="6"/>
  <c r="I292" i="6"/>
  <c r="B293" i="6"/>
  <c r="I293" i="6"/>
  <c r="B294" i="6"/>
  <c r="I294" i="6"/>
  <c r="B295" i="6"/>
  <c r="I295" i="6"/>
  <c r="B296" i="6"/>
  <c r="I296" i="6"/>
  <c r="B297" i="6"/>
  <c r="I297" i="6"/>
  <c r="B298" i="6"/>
  <c r="I298" i="6"/>
  <c r="B299" i="6"/>
  <c r="I299" i="6"/>
  <c r="B300" i="6"/>
  <c r="I300" i="6"/>
  <c r="B301" i="6"/>
  <c r="I301" i="6"/>
  <c r="I302" i="6"/>
  <c r="B304" i="6"/>
  <c r="B305" i="6"/>
  <c r="B306" i="6"/>
  <c r="B307" i="6"/>
  <c r="B308" i="6"/>
  <c r="I310" i="6"/>
  <c r="B311" i="6"/>
  <c r="I311" i="6"/>
  <c r="B312" i="6"/>
  <c r="I312" i="6"/>
  <c r="B313" i="6"/>
  <c r="I313" i="6"/>
  <c r="B314" i="6"/>
  <c r="I314" i="6"/>
  <c r="B315" i="6"/>
  <c r="I315" i="6"/>
  <c r="B316" i="6"/>
  <c r="I316" i="6"/>
  <c r="B317" i="6"/>
  <c r="I317" i="6"/>
  <c r="B318" i="6"/>
  <c r="I318" i="6"/>
  <c r="B319" i="6"/>
  <c r="I319" i="6"/>
  <c r="B320" i="6"/>
  <c r="I320" i="6"/>
  <c r="I322" i="6"/>
  <c r="J322" i="6"/>
  <c r="I323" i="6"/>
  <c r="I324" i="6"/>
  <c r="I325" i="6"/>
  <c r="I326" i="6"/>
  <c r="B327" i="6"/>
  <c r="I327" i="6"/>
  <c r="B328" i="6"/>
  <c r="I328" i="6"/>
  <c r="I329" i="6"/>
  <c r="I330" i="6"/>
  <c r="I331" i="6"/>
  <c r="I332" i="6"/>
  <c r="I333" i="6"/>
  <c r="I334" i="6"/>
  <c r="I335" i="6"/>
  <c r="I337" i="6"/>
  <c r="I339" i="6"/>
  <c r="I340" i="6"/>
  <c r="I341" i="6"/>
  <c r="B342" i="6"/>
  <c r="B343" i="6"/>
  <c r="B344" i="6"/>
  <c r="B345" i="6"/>
  <c r="B346" i="6"/>
  <c r="B347" i="6"/>
  <c r="B348" i="6"/>
  <c r="B349" i="6"/>
  <c r="B350" i="6"/>
  <c r="B351" i="6"/>
  <c r="B352" i="6"/>
  <c r="B353" i="6"/>
  <c r="B354" i="6"/>
  <c r="B355" i="6"/>
  <c r="B356" i="6"/>
  <c r="B357" i="6"/>
  <c r="B358" i="6"/>
  <c r="B359" i="6"/>
  <c r="C6" i="4"/>
  <c r="E6" i="4"/>
  <c r="K6" i="4"/>
  <c r="C7" i="4"/>
  <c r="E7" i="4"/>
  <c r="K7" i="4"/>
  <c r="C8" i="4"/>
  <c r="E8" i="4"/>
  <c r="K8" i="4"/>
  <c r="C9" i="4"/>
  <c r="E9" i="4"/>
  <c r="K9" i="4"/>
  <c r="C10" i="4"/>
  <c r="E10" i="4"/>
  <c r="K10" i="4"/>
  <c r="C11" i="4"/>
  <c r="E11" i="4"/>
  <c r="K11" i="4"/>
  <c r="C12" i="4"/>
  <c r="E12" i="4"/>
  <c r="K12" i="4"/>
  <c r="C13" i="4"/>
  <c r="E13" i="4"/>
  <c r="K13" i="4"/>
  <c r="C14" i="4"/>
  <c r="E14" i="4"/>
  <c r="K14" i="4"/>
  <c r="C15" i="4"/>
  <c r="E15" i="4"/>
  <c r="K15" i="4"/>
  <c r="C16" i="4"/>
  <c r="K16" i="4"/>
  <c r="C17" i="4"/>
  <c r="E17" i="4"/>
  <c r="K17" i="4"/>
  <c r="C18" i="4"/>
  <c r="E18" i="4"/>
  <c r="K18" i="4"/>
  <c r="C19" i="4"/>
  <c r="E19" i="4"/>
  <c r="K19" i="4"/>
  <c r="C20" i="4"/>
  <c r="E20" i="4"/>
  <c r="K20" i="4"/>
  <c r="C21" i="4"/>
  <c r="E21" i="4"/>
  <c r="K21" i="4"/>
  <c r="C22" i="4"/>
  <c r="E22" i="4"/>
  <c r="K22" i="4"/>
  <c r="C23" i="4"/>
  <c r="K23" i="4"/>
  <c r="C24" i="4"/>
  <c r="E24" i="4"/>
  <c r="K24" i="4"/>
  <c r="C25" i="4"/>
  <c r="C26" i="4"/>
  <c r="C27" i="4"/>
  <c r="C30" i="4"/>
  <c r="C31" i="4"/>
  <c r="C32" i="4"/>
  <c r="A6" i="5"/>
  <c r="D6" i="5"/>
  <c r="J6" i="5"/>
  <c r="AD6" i="5"/>
  <c r="AH6" i="5"/>
  <c r="A7" i="5"/>
  <c r="D7" i="5"/>
  <c r="J7" i="5"/>
  <c r="Y7" i="5"/>
  <c r="AD7" i="5"/>
  <c r="AH7" i="5"/>
  <c r="A10" i="5"/>
  <c r="D10" i="5"/>
  <c r="J10" i="5"/>
  <c r="AD10" i="5"/>
  <c r="AH10" i="5"/>
  <c r="A11" i="5"/>
  <c r="A12" i="5"/>
  <c r="D12" i="5"/>
  <c r="J12" i="5"/>
  <c r="Y12" i="5"/>
  <c r="AD12" i="5"/>
  <c r="AH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D53" i="5"/>
  <c r="J53" i="5"/>
  <c r="A54" i="5"/>
  <c r="A55" i="5"/>
  <c r="D55" i="5"/>
  <c r="J55" i="5"/>
  <c r="Y55" i="5"/>
  <c r="AD55" i="5"/>
  <c r="AH55" i="5"/>
  <c r="AK55" i="5"/>
  <c r="A56" i="5"/>
  <c r="A57" i="5"/>
  <c r="D57" i="5"/>
  <c r="J57" i="5"/>
  <c r="Y57" i="5"/>
  <c r="AD57" i="5"/>
  <c r="A58" i="5"/>
  <c r="D58" i="5"/>
  <c r="J58" i="5"/>
  <c r="Y58" i="5"/>
  <c r="AD58" i="5"/>
  <c r="AH58" i="5"/>
  <c r="AK58" i="5"/>
  <c r="A59" i="5"/>
  <c r="B59" i="5"/>
  <c r="A60" i="5"/>
  <c r="B60" i="5"/>
  <c r="A61" i="5"/>
  <c r="B61" i="5"/>
  <c r="A62" i="5"/>
  <c r="A63" i="5"/>
  <c r="D63" i="5"/>
  <c r="J63" i="5"/>
  <c r="Y63" i="5"/>
  <c r="AD63" i="5"/>
  <c r="AH63" i="5"/>
  <c r="A64" i="5"/>
  <c r="B64" i="5"/>
  <c r="A65" i="5"/>
  <c r="B65" i="5"/>
  <c r="A66" i="5"/>
  <c r="B66" i="5"/>
  <c r="A67" i="5"/>
  <c r="A68" i="5"/>
  <c r="J68" i="5"/>
  <c r="AD68" i="5"/>
  <c r="AH68" i="5"/>
  <c r="A69" i="5"/>
  <c r="B69" i="5"/>
  <c r="A70" i="5"/>
  <c r="B70" i="5"/>
  <c r="A71" i="5"/>
  <c r="B71" i="5"/>
  <c r="A72" i="5"/>
  <c r="A73" i="5"/>
  <c r="J73" i="5"/>
  <c r="X73" i="5"/>
  <c r="AD73" i="5"/>
  <c r="AH73" i="5"/>
  <c r="A74" i="5"/>
  <c r="B74" i="5"/>
  <c r="A75" i="5"/>
  <c r="B75" i="5"/>
  <c r="A76" i="5"/>
  <c r="B76" i="5"/>
  <c r="A77" i="5"/>
  <c r="B77" i="5"/>
  <c r="A78" i="5"/>
  <c r="B78" i="5"/>
  <c r="A79" i="5"/>
  <c r="B79" i="5"/>
  <c r="A80" i="5"/>
  <c r="A81" i="5"/>
  <c r="J81" i="5"/>
  <c r="X81" i="5"/>
  <c r="AD81" i="5"/>
  <c r="AH81" i="5"/>
  <c r="A82" i="5"/>
  <c r="B82" i="5"/>
  <c r="A83" i="5"/>
  <c r="B83" i="5"/>
  <c r="A84" i="5"/>
  <c r="A85" i="5"/>
  <c r="D85" i="5"/>
  <c r="J85" i="5"/>
  <c r="Y85" i="5"/>
  <c r="AD85" i="5"/>
  <c r="AH85" i="5"/>
  <c r="A86" i="5"/>
  <c r="B86" i="5"/>
  <c r="A87" i="5"/>
  <c r="B87" i="5"/>
  <c r="A88" i="5"/>
  <c r="B88" i="5"/>
  <c r="A89" i="5"/>
  <c r="B89" i="5"/>
  <c r="A90" i="5"/>
  <c r="B90" i="5"/>
  <c r="A91" i="5"/>
  <c r="B91" i="5"/>
  <c r="A92" i="5"/>
  <c r="B92" i="5"/>
  <c r="A93" i="5"/>
  <c r="B93" i="5"/>
  <c r="A94" i="5"/>
  <c r="B94" i="5"/>
  <c r="A95" i="5"/>
  <c r="B95" i="5"/>
  <c r="A96" i="5"/>
  <c r="B96" i="5"/>
  <c r="A97" i="5"/>
  <c r="B97" i="5"/>
  <c r="A98" i="5"/>
  <c r="B98" i="5"/>
  <c r="A99" i="5"/>
  <c r="B99" i="5"/>
  <c r="A100" i="5"/>
  <c r="B100" i="5"/>
  <c r="A101" i="5"/>
  <c r="B101" i="5"/>
  <c r="A102" i="5"/>
  <c r="B102" i="5"/>
  <c r="A103" i="5"/>
  <c r="B103" i="5"/>
  <c r="A104" i="5"/>
  <c r="B104" i="5"/>
  <c r="A105" i="5"/>
  <c r="B105" i="5"/>
  <c r="A106" i="5"/>
  <c r="B106" i="5"/>
  <c r="A107" i="5"/>
  <c r="B107" i="5"/>
  <c r="A108" i="5"/>
  <c r="B108" i="5"/>
  <c r="A109" i="5"/>
  <c r="B109" i="5"/>
  <c r="A110" i="5"/>
  <c r="B110" i="5"/>
  <c r="A111" i="5"/>
  <c r="B111" i="5"/>
  <c r="A112" i="5"/>
  <c r="B112" i="5"/>
  <c r="A113" i="5"/>
  <c r="B113" i="5"/>
  <c r="A114" i="5"/>
  <c r="A115" i="5"/>
  <c r="D115" i="5"/>
  <c r="J115" i="5"/>
  <c r="Y115" i="5"/>
  <c r="AD115" i="5"/>
  <c r="A116" i="5"/>
  <c r="B116" i="5"/>
  <c r="A117" i="5"/>
  <c r="B117" i="5"/>
  <c r="A118" i="5"/>
  <c r="B118" i="5"/>
  <c r="A119" i="5"/>
  <c r="B119" i="5"/>
  <c r="A120" i="5"/>
  <c r="B120" i="5"/>
  <c r="A121" i="5"/>
  <c r="B121" i="5"/>
  <c r="A122" i="5"/>
  <c r="B122" i="5"/>
  <c r="A123" i="5"/>
  <c r="B123" i="5"/>
  <c r="A124" i="5"/>
  <c r="D124" i="5"/>
  <c r="F124" i="5"/>
  <c r="G124" i="5"/>
  <c r="J124" i="5"/>
  <c r="Y124" i="5"/>
  <c r="AD124" i="5"/>
  <c r="AH124" i="5"/>
  <c r="A125" i="5"/>
  <c r="B125" i="5"/>
  <c r="A126" i="5"/>
  <c r="B126" i="5"/>
  <c r="A127" i="5"/>
  <c r="D127" i="5"/>
  <c r="F127" i="5"/>
  <c r="G127" i="5"/>
  <c r="J127" i="5"/>
  <c r="Y127" i="5"/>
  <c r="AD127" i="5"/>
  <c r="AH127" i="5"/>
  <c r="A128" i="5"/>
  <c r="D128" i="5"/>
  <c r="J128" i="5"/>
  <c r="Y128" i="5"/>
  <c r="AD128" i="5"/>
  <c r="AH128" i="5"/>
  <c r="A129" i="5"/>
  <c r="D129" i="5"/>
  <c r="J129" i="5"/>
  <c r="Y129" i="5"/>
  <c r="AD129" i="5"/>
  <c r="A130" i="5"/>
  <c r="D130" i="5"/>
  <c r="J130" i="5"/>
  <c r="AD130" i="5"/>
  <c r="A131" i="5"/>
  <c r="D131" i="5"/>
  <c r="J131" i="5"/>
  <c r="Y131" i="5"/>
  <c r="AD131" i="5"/>
  <c r="AH131" i="5"/>
  <c r="A132" i="5"/>
  <c r="B132" i="5"/>
  <c r="A133" i="5"/>
  <c r="B133" i="5"/>
  <c r="A134" i="5"/>
  <c r="B134" i="5"/>
  <c r="A135" i="5"/>
  <c r="B135" i="5"/>
  <c r="A136" i="5"/>
  <c r="B136" i="5"/>
  <c r="A137" i="5"/>
  <c r="B137" i="5"/>
  <c r="A138" i="5"/>
  <c r="B138" i="5"/>
  <c r="A139" i="5"/>
  <c r="B139" i="5"/>
  <c r="A140" i="5"/>
  <c r="B140" i="5"/>
  <c r="A141" i="5"/>
  <c r="B141" i="5"/>
  <c r="A142" i="5"/>
  <c r="B142" i="5"/>
  <c r="A143" i="5"/>
  <c r="B143" i="5"/>
  <c r="A144" i="5"/>
  <c r="D144" i="5"/>
  <c r="J144" i="5"/>
  <c r="Y144" i="5"/>
  <c r="AD144" i="5"/>
  <c r="AH144" i="5"/>
  <c r="A145" i="5"/>
  <c r="D145" i="5"/>
  <c r="J145" i="5"/>
  <c r="Y145" i="5"/>
  <c r="AD145" i="5"/>
  <c r="AH145" i="5"/>
  <c r="A146" i="5"/>
  <c r="D146" i="5"/>
  <c r="J146" i="5"/>
  <c r="Y146" i="5"/>
  <c r="AD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A161" i="5"/>
  <c r="D161" i="5"/>
  <c r="J161" i="5"/>
  <c r="Y161" i="5"/>
  <c r="AD161" i="5"/>
  <c r="AH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A192" i="5"/>
  <c r="A193" i="5"/>
  <c r="A194" i="5"/>
  <c r="J194" i="5"/>
  <c r="A195" i="5"/>
  <c r="B195" i="5"/>
  <c r="A196" i="5"/>
  <c r="B196" i="5"/>
  <c r="A197" i="5"/>
  <c r="A198" i="5"/>
  <c r="D198" i="5"/>
  <c r="J198" i="5"/>
  <c r="Y198" i="5"/>
  <c r="AD198" i="5"/>
  <c r="AF198" i="5"/>
  <c r="AH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D229" i="5"/>
  <c r="J229" i="5"/>
  <c r="Y229" i="5"/>
  <c r="AD229" i="5"/>
  <c r="AH229" i="5"/>
  <c r="A230" i="5"/>
  <c r="B230" i="5"/>
  <c r="A231" i="5"/>
  <c r="B231" i="5"/>
  <c r="A232" i="5"/>
  <c r="B232" i="5"/>
  <c r="A233" i="5"/>
  <c r="D233" i="5"/>
  <c r="J233" i="5"/>
  <c r="Y233" i="5"/>
  <c r="AD233" i="5"/>
  <c r="A234" i="5"/>
  <c r="D234" i="5"/>
  <c r="J234" i="5"/>
  <c r="Y234" i="5"/>
  <c r="AD234" i="5"/>
  <c r="AH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D248" i="5"/>
  <c r="J248" i="5"/>
  <c r="Y248" i="5"/>
  <c r="AD248" i="5"/>
  <c r="AH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D482" i="5"/>
  <c r="J482" i="5"/>
  <c r="Y482" i="5"/>
  <c r="AD482" i="5"/>
  <c r="AH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A531" i="5"/>
  <c r="D531" i="5"/>
  <c r="J531" i="5"/>
  <c r="Y531" i="5"/>
  <c r="AD531" i="5"/>
  <c r="AH531" i="5"/>
  <c r="AK531" i="5"/>
  <c r="A532" i="5"/>
  <c r="B532" i="5"/>
  <c r="A533" i="5"/>
  <c r="B533" i="5"/>
  <c r="A534" i="5"/>
  <c r="B534" i="5"/>
  <c r="A535" i="5"/>
  <c r="B535" i="5"/>
  <c r="A536" i="5"/>
  <c r="B536" i="5"/>
  <c r="A537" i="5"/>
  <c r="A538" i="5"/>
  <c r="D538" i="5"/>
  <c r="J538" i="5"/>
  <c r="AD538" i="5"/>
  <c r="A539" i="5"/>
  <c r="B539" i="5"/>
  <c r="A540" i="5"/>
  <c r="B540" i="5"/>
  <c r="A541" i="5"/>
  <c r="B541" i="5"/>
  <c r="A542" i="5"/>
  <c r="B542" i="5"/>
  <c r="A543" i="5"/>
  <c r="B543" i="5"/>
  <c r="A544" i="5"/>
  <c r="B544" i="5"/>
  <c r="A545" i="5"/>
  <c r="B545" i="5"/>
  <c r="A546" i="5"/>
  <c r="B546" i="5"/>
  <c r="A547" i="5"/>
  <c r="B547" i="5"/>
  <c r="A548" i="5"/>
  <c r="B548" i="5"/>
  <c r="A549" i="5"/>
  <c r="B549" i="5"/>
  <c r="D549" i="5"/>
  <c r="J549" i="5"/>
  <c r="AD549" i="5"/>
  <c r="AH549" i="5"/>
  <c r="A550" i="5"/>
  <c r="A551" i="5"/>
  <c r="D551" i="5"/>
  <c r="J551" i="5"/>
  <c r="AD551" i="5"/>
  <c r="AH551" i="5"/>
  <c r="AK551" i="5"/>
  <c r="A552" i="5"/>
  <c r="J552" i="5"/>
  <c r="A553" i="5"/>
  <c r="B553" i="5"/>
  <c r="A554" i="5"/>
  <c r="B554" i="5"/>
  <c r="A555" i="5"/>
  <c r="A556" i="5"/>
  <c r="D556" i="5"/>
  <c r="J556" i="5"/>
  <c r="Y556" i="5"/>
  <c r="AD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D575" i="5"/>
  <c r="J575" i="5"/>
  <c r="Y575" i="5"/>
  <c r="AD575" i="5"/>
  <c r="AH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A614" i="5"/>
  <c r="D614" i="5"/>
  <c r="J614" i="5"/>
  <c r="AD614" i="5"/>
  <c r="AH614" i="5"/>
  <c r="AK614" i="5"/>
  <c r="A615" i="5"/>
  <c r="D615" i="5"/>
  <c r="J615" i="5"/>
  <c r="Y615" i="5"/>
  <c r="AD615" i="5"/>
  <c r="AH615" i="5"/>
  <c r="A624" i="5"/>
  <c r="A625" i="5"/>
  <c r="A626" i="5"/>
</calcChain>
</file>

<file path=xl/comments1.xml><?xml version="1.0" encoding="utf-8"?>
<comments xmlns="http://schemas.openxmlformats.org/spreadsheetml/2006/main">
  <authors>
    <author>Jennifer R. Laub</author>
    <author>A satisfied Microsoft Office user</author>
  </authors>
  <commentList>
    <comment ref="AE12" authorId="0" shapeId="0">
      <text>
        <r>
          <rPr>
            <b/>
            <sz val="8"/>
            <color indexed="81"/>
            <rFont val="Tahoma"/>
          </rPr>
          <t>Jennifer R. Laub:</t>
        </r>
        <r>
          <rPr>
            <sz val="8"/>
            <color indexed="81"/>
            <rFont val="Tahoma"/>
          </rPr>
          <t xml:space="preserve">
This Contract may be terminated on thirty (30) days written notice, but shall 
remain in effect until the expiration of the latest Delivery Period of any Transaction Confirmations.</t>
        </r>
      </text>
    </comment>
    <comment ref="AE63" authorId="0" shapeId="0">
      <text>
        <r>
          <rPr>
            <b/>
            <sz val="8"/>
            <color indexed="81"/>
            <rFont val="Tahoma"/>
          </rPr>
          <t>Jennifer R. Laub:</t>
        </r>
        <r>
          <rPr>
            <sz val="8"/>
            <color indexed="81"/>
            <rFont val="Tahoma"/>
          </rPr>
          <t xml:space="preserve">
The Agreement continues on a month-to-month basis until terminated 30 days 
in advance with a written notice; however, if there are any Transactions in effect the termination will not be valid until until the expiration of the contract period of such transactions.</t>
        </r>
      </text>
    </comment>
    <comment ref="AI145" authorId="1" shapeId="0">
      <text>
        <r>
          <rPr>
            <sz val="8"/>
            <color indexed="81"/>
            <rFont val="Tahoma"/>
          </rPr>
          <t>unless triggered, defaults to NNG TOK + .02</t>
        </r>
      </text>
    </comment>
    <comment ref="AE146" authorId="1" shapeId="0">
      <text>
        <r>
          <rPr>
            <sz val="8"/>
            <color indexed="81"/>
            <rFont val="Tahoma"/>
          </rPr>
          <t>Primary term up 4/2001. Each year anniversary, election for POP or Index deal.</t>
        </r>
      </text>
    </comment>
    <comment ref="AI146" authorId="1" shapeId="0">
      <text>
        <r>
          <rPr>
            <sz val="8"/>
            <color indexed="81"/>
            <rFont val="Tahoma"/>
          </rPr>
          <t xml:space="preserve">Waiting on Gas Analysis &amp; Contract 
</t>
        </r>
      </text>
    </comment>
    <comment ref="AE482" authorId="1" shapeId="0">
      <text>
        <r>
          <rPr>
            <sz val="8"/>
            <color indexed="81"/>
            <rFont val="Tahoma"/>
          </rPr>
          <t xml:space="preserve">rolling mo to mo
</t>
        </r>
      </text>
    </comment>
    <comment ref="AK531" authorId="1" shapeId="0">
      <text>
        <r>
          <rPr>
            <sz val="8"/>
            <color indexed="81"/>
            <rFont val="Tahoma"/>
          </rPr>
          <t>Pro Energy handling imbalance, invoice on actuals</t>
        </r>
      </text>
    </comment>
    <comment ref="AE615" authorId="0" shapeId="0">
      <text>
        <r>
          <rPr>
            <b/>
            <sz val="8"/>
            <color indexed="81"/>
            <rFont val="Tahoma"/>
          </rPr>
          <t>Jennifer R. Laub:</t>
        </r>
        <r>
          <rPr>
            <sz val="8"/>
            <color indexed="81"/>
            <rFont val="Tahoma"/>
          </rPr>
          <t xml:space="preserve">
This Agreement continues month-to-month until terminated by either party 30 days prior with a written notice; however, if the purchase period of an extended Transaction agreement extends beyond the specified termination date, the agreement will remain in effect until the expiration of the purchase period as reflected in the Transaction.</t>
        </r>
      </text>
    </comment>
  </commentList>
</comments>
</file>

<file path=xl/sharedStrings.xml><?xml version="1.0" encoding="utf-8"?>
<sst xmlns="http://schemas.openxmlformats.org/spreadsheetml/2006/main" count="2980" uniqueCount="1025">
  <si>
    <t>Sutton County</t>
  </si>
  <si>
    <t>Cypress Langham</t>
  </si>
  <si>
    <t>Elm Grove</t>
  </si>
  <si>
    <t>VPP</t>
  </si>
  <si>
    <t>Hartland</t>
  </si>
  <si>
    <t>Mayfield 28</t>
  </si>
  <si>
    <t>Provident City</t>
  </si>
  <si>
    <t>E.I. 251/262</t>
  </si>
  <si>
    <t>Wilburton</t>
  </si>
  <si>
    <t>West Shugart</t>
  </si>
  <si>
    <t>Mills Ranch</t>
  </si>
  <si>
    <t>Padre Island</t>
  </si>
  <si>
    <t>Glasscock Ranch</t>
  </si>
  <si>
    <t>Falcon-Bob West</t>
  </si>
  <si>
    <t>North Clara</t>
  </si>
  <si>
    <t>Mocane Laverne</t>
  </si>
  <si>
    <t>Dickinson</t>
  </si>
  <si>
    <t>Bob West</t>
  </si>
  <si>
    <t>Haley</t>
  </si>
  <si>
    <t>Franklin Deep</t>
  </si>
  <si>
    <t>Oak Hill</t>
  </si>
  <si>
    <t>West Simsboro</t>
  </si>
  <si>
    <t>S. Timb 148</t>
  </si>
  <si>
    <t>Sentinel</t>
  </si>
  <si>
    <t>Greens Creek</t>
  </si>
  <si>
    <t>MEPLP</t>
  </si>
  <si>
    <t>Bayou De Fluer</t>
  </si>
  <si>
    <t>Follett</t>
  </si>
  <si>
    <t>Roche Ranch (KCS)</t>
  </si>
  <si>
    <t>Roche Ranch (Wiser)</t>
  </si>
  <si>
    <t>Crossroads</t>
  </si>
  <si>
    <t>Welder Ranch</t>
  </si>
  <si>
    <t>South Drew</t>
  </si>
  <si>
    <t>Hayes 11</t>
  </si>
  <si>
    <t>Property</t>
  </si>
  <si>
    <t>Purchaser</t>
  </si>
  <si>
    <t>Price</t>
  </si>
  <si>
    <t>handling fees</t>
  </si>
  <si>
    <t>Contract term</t>
  </si>
  <si>
    <t>Other items</t>
  </si>
  <si>
    <t>Tejas/Gulf Energy</t>
  </si>
  <si>
    <t>Coastal</t>
  </si>
  <si>
    <t>Hilcorp</t>
  </si>
  <si>
    <t>Highland Energy</t>
  </si>
  <si>
    <t>Austin Deep</t>
  </si>
  <si>
    <t>Newfield</t>
  </si>
  <si>
    <t>Various</t>
  </si>
  <si>
    <t>Henry Hub Index</t>
  </si>
  <si>
    <t xml:space="preserve">Duke Energy Field Services </t>
  </si>
  <si>
    <t>Gas Sales Agreements</t>
  </si>
  <si>
    <t>Houston Pipe Line</t>
  </si>
  <si>
    <t xml:space="preserve"> Hess Energy Services</t>
  </si>
  <si>
    <t>HSC less $.05/mmbtu</t>
  </si>
  <si>
    <t>none</t>
  </si>
  <si>
    <t>mo to mo</t>
  </si>
  <si>
    <t>Coral/Tejas</t>
  </si>
  <si>
    <t>HSC less $.10</t>
  </si>
  <si>
    <t>?? None currently</t>
  </si>
  <si>
    <t>Delivered at Houston Central Pant</t>
  </si>
  <si>
    <t>Col Gulf plus $.005</t>
  </si>
  <si>
    <t>Corpus Christi Gas Marketing</t>
  </si>
  <si>
    <t>Coral (Texas Gas Plant L.P.</t>
  </si>
  <si>
    <t xml:space="preserve">can terminate with notice by 1/31 </t>
  </si>
  <si>
    <t>HSC less $.16</t>
  </si>
  <si>
    <t>1 % fuel</t>
  </si>
  <si>
    <t>Twister Gas Services/Midcoast</t>
  </si>
  <si>
    <t>Hilcorp Energy Corp</t>
  </si>
  <si>
    <t>Tennessee Zone 0</t>
  </si>
  <si>
    <t>KCS Energy Marketing, Inc</t>
  </si>
  <si>
    <t>5 yr basis</t>
  </si>
  <si>
    <t>misc fees</t>
  </si>
  <si>
    <t>total</t>
  </si>
  <si>
    <t>in o&amp;m?</t>
  </si>
  <si>
    <t>prm/disc</t>
  </si>
  <si>
    <t>HSC</t>
  </si>
  <si>
    <t>HH</t>
  </si>
  <si>
    <t>CG</t>
  </si>
  <si>
    <t>TETCO STX</t>
  </si>
  <si>
    <t>KOCH SLA</t>
  </si>
  <si>
    <t>TRUNK LA</t>
  </si>
  <si>
    <t>TRCO ZN 3</t>
  </si>
  <si>
    <t>TENN ZN 0</t>
  </si>
  <si>
    <t>5 YR BASIS</t>
  </si>
  <si>
    <t>greg</t>
  </si>
  <si>
    <r>
      <t xml:space="preserve">Trunkline, La. Plus $.009 </t>
    </r>
    <r>
      <rPr>
        <b/>
        <sz val="10"/>
        <rFont val="Arial"/>
        <family val="2"/>
      </rPr>
      <t>??? WLA/ELA</t>
    </r>
  </si>
  <si>
    <t>* fuel based on gas $ of:</t>
  </si>
  <si>
    <t xml:space="preserve"> </t>
  </si>
  <si>
    <t>KCS GAS MARKETING</t>
  </si>
  <si>
    <t>hou</t>
  </si>
  <si>
    <t>Arcadia W.</t>
  </si>
  <si>
    <t>index pt</t>
  </si>
  <si>
    <t>gathering</t>
  </si>
  <si>
    <t>fuel</t>
  </si>
  <si>
    <t>*</t>
  </si>
  <si>
    <t>Feb - Dec 01</t>
  </si>
  <si>
    <t>CAL 02</t>
  </si>
  <si>
    <t>CAL 03</t>
  </si>
  <si>
    <t>CAL 04</t>
  </si>
  <si>
    <t>CAL 05</t>
  </si>
  <si>
    <t>Jan 06</t>
  </si>
  <si>
    <t>MIDCON [TULSA OFC]</t>
  </si>
  <si>
    <t>IN LOE'S?</t>
  </si>
  <si>
    <t>PREMIUM/DISCOUNT</t>
  </si>
  <si>
    <t>GATH FEE</t>
  </si>
  <si>
    <t>FUEL %</t>
  </si>
  <si>
    <t>GATH/MISC FEES</t>
  </si>
  <si>
    <t>TOTAL DEDUCTS</t>
  </si>
  <si>
    <t>PLANT?</t>
  </si>
  <si>
    <t>MCF/D</t>
  </si>
  <si>
    <t># WELLS</t>
  </si>
  <si>
    <t>Operator</t>
  </si>
  <si>
    <t>Well Name</t>
  </si>
  <si>
    <t>Location</t>
  </si>
  <si>
    <t>City, State</t>
  </si>
  <si>
    <t>Field</t>
  </si>
  <si>
    <t>Pipeline</t>
  </si>
  <si>
    <t>Gatherer</t>
  </si>
  <si>
    <t>Gathering
Contract #</t>
  </si>
  <si>
    <t>Market</t>
  </si>
  <si>
    <t>Purchasing
Contract #</t>
  </si>
  <si>
    <t>Marketed
Gross/D</t>
  </si>
  <si>
    <t>KMR'S NRI</t>
  </si>
  <si>
    <t>BTU</t>
  </si>
  <si>
    <t>Noms</t>
  </si>
  <si>
    <t>Gathering
Charge</t>
  </si>
  <si>
    <t>Fuel
Deduction</t>
  </si>
  <si>
    <t>Available
Date</t>
  </si>
  <si>
    <t>Index</t>
  </si>
  <si>
    <t>Process
Upgrade</t>
  </si>
  <si>
    <t>Invoiced
Price</t>
  </si>
  <si>
    <t>CONTRACT TERMS</t>
  </si>
  <si>
    <t>mmbtu</t>
  </si>
  <si>
    <t>Arcadia, W.</t>
  </si>
  <si>
    <t>actual</t>
  </si>
  <si>
    <t>PAR Minerals</t>
  </si>
  <si>
    <t>Evans #32-1</t>
  </si>
  <si>
    <t>Bienville, LA</t>
  </si>
  <si>
    <t>TN/Tetco-E LA</t>
  </si>
  <si>
    <t>Duke</t>
  </si>
  <si>
    <t>N/A</t>
  </si>
  <si>
    <t>Duke Energy</t>
  </si>
  <si>
    <t>Actual</t>
  </si>
  <si>
    <t>Open</t>
  </si>
  <si>
    <t>Marketed under the JOA with PAR</t>
  </si>
  <si>
    <t>actual [2% cap]</t>
  </si>
  <si>
    <t>KMR</t>
  </si>
  <si>
    <t>Lathan Heirs #6-1</t>
  </si>
  <si>
    <t>SNG</t>
  </si>
  <si>
    <t>EL Paso F. S.</t>
  </si>
  <si>
    <t>El Paso</t>
  </si>
  <si>
    <t>I.F SNG L - $0.07 Gathering - $0.015 Dehy - Actual Fuel (2% Cap)</t>
  </si>
  <si>
    <t>LA Minerals #31-1 (T-5)</t>
  </si>
  <si>
    <t>Sutton Hunter #32-1</t>
  </si>
  <si>
    <t xml:space="preserve">Willamette #6-1 </t>
  </si>
  <si>
    <t>PanEnergy F. S.</t>
  </si>
  <si>
    <t>PanEnergy</t>
  </si>
  <si>
    <t>I.F. Ave: TGP Z1, TETC EL - $0.10 Gathering - Actual Fuel</t>
  </si>
  <si>
    <t>TETCO E Tx</t>
  </si>
  <si>
    <t>Birdwell #1</t>
  </si>
  <si>
    <t>Sec. 4-16N-11W</t>
  </si>
  <si>
    <t>Bossier, LA</t>
  </si>
  <si>
    <t>Texas Eastern</t>
  </si>
  <si>
    <t>None</t>
  </si>
  <si>
    <t>Aurora</t>
  </si>
  <si>
    <t>GISB base contract with pricing updated via Monthly Confirmations.  December price: I.F. TETC ET + $0.005</t>
  </si>
  <si>
    <t>Brown #17-1</t>
  </si>
  <si>
    <t>Sec. 17-16N-11W</t>
  </si>
  <si>
    <t>Brown #17-2</t>
  </si>
  <si>
    <t>Cook #1</t>
  </si>
  <si>
    <t>Sec. 10-16N-11W</t>
  </si>
  <si>
    <t>Cummings #1</t>
  </si>
  <si>
    <t>Sec. 9-16N-11W</t>
  </si>
  <si>
    <t>Elm Grove Plt. #1</t>
  </si>
  <si>
    <t>Elm Grove Plt. #2</t>
  </si>
  <si>
    <t>Sec. 5-16N-11W</t>
  </si>
  <si>
    <t>Elm Grove Plt. #4</t>
  </si>
  <si>
    <t>Sec. 16-16N-11W</t>
  </si>
  <si>
    <t>Elm Grove Plt. #5-10</t>
  </si>
  <si>
    <t>Elm Grove Plt. #9-5</t>
  </si>
  <si>
    <t>Elm Grove Plt. #9-6</t>
  </si>
  <si>
    <t>Elm Grove Plt. #10-7</t>
  </si>
  <si>
    <t>Elm Grove Plt. #15-1</t>
  </si>
  <si>
    <t>Elm Grove Plt. #16-8</t>
  </si>
  <si>
    <t>Green #1</t>
  </si>
  <si>
    <t>Sec. 3-16N-11W</t>
  </si>
  <si>
    <t>Hogan, Mack #1</t>
  </si>
  <si>
    <t>Cypress Operating</t>
  </si>
  <si>
    <t>Johnson Estate #1</t>
  </si>
  <si>
    <t>Sec. 8-16N-11W</t>
  </si>
  <si>
    <t>Kaufman #1</t>
  </si>
  <si>
    <t>Kaufman #1A</t>
  </si>
  <si>
    <t>McDade #1</t>
  </si>
  <si>
    <t>McDade #5-3</t>
  </si>
  <si>
    <t>Osborne #8-1</t>
  </si>
  <si>
    <t>Parker #8-1</t>
  </si>
  <si>
    <t>Parker #8-3</t>
  </si>
  <si>
    <t>Robertson #1</t>
  </si>
  <si>
    <t>Sec. 7-16N-11W</t>
  </si>
  <si>
    <t>Roos #1</t>
  </si>
  <si>
    <t>Roos #2</t>
  </si>
  <si>
    <t>WSF, Inc.</t>
  </si>
  <si>
    <t>Roos #3</t>
  </si>
  <si>
    <t>Roos #4</t>
  </si>
  <si>
    <t>Roos #5</t>
  </si>
  <si>
    <t>Roos #5-8</t>
  </si>
  <si>
    <t>Roos #6</t>
  </si>
  <si>
    <t>Roos #7</t>
  </si>
  <si>
    <t>Stamper #8-1</t>
  </si>
  <si>
    <t>Stamper #8-2</t>
  </si>
  <si>
    <t>Goodrich Oil</t>
  </si>
  <si>
    <t>Tooke #1</t>
  </si>
  <si>
    <t>Sec. 11-16N-11W</t>
  </si>
  <si>
    <t>Tooke #1D</t>
  </si>
  <si>
    <t>Treat #1</t>
  </si>
  <si>
    <t>Tigner Walker</t>
  </si>
  <si>
    <t>Ward #1</t>
  </si>
  <si>
    <t>Woodley #8-1</t>
  </si>
  <si>
    <t>Woodley #8-2</t>
  </si>
  <si>
    <t>NNG Demarc</t>
  </si>
  <si>
    <t>6% TIK</t>
  </si>
  <si>
    <t>Pd to GPM $0.20</t>
  </si>
  <si>
    <t>Follett GU #2-1</t>
  </si>
  <si>
    <t>Lipscomb, TX</t>
  </si>
  <si>
    <t>NNG</t>
  </si>
  <si>
    <t>GPM</t>
  </si>
  <si>
    <t>4A</t>
  </si>
  <si>
    <t>Aquila</t>
  </si>
  <si>
    <t>4B</t>
  </si>
  <si>
    <t>I.F. NNG D - $0.06 - $0.20 Gathering (Invoiced by GPM) - 6.0% Fuel (Deducted through Noms.)</t>
  </si>
  <si>
    <t>Freeman CDP</t>
  </si>
  <si>
    <t>YES</t>
  </si>
  <si>
    <t>MPI</t>
  </si>
  <si>
    <t>Redelsperger #2</t>
  </si>
  <si>
    <t>ANR-SW</t>
  </si>
  <si>
    <t>POP</t>
  </si>
  <si>
    <t>85% of I.F. ANR O</t>
  </si>
  <si>
    <t>89% POP, Estimated Price of I.F. ANR O @ 93%</t>
  </si>
  <si>
    <t>Redelsperger #3</t>
  </si>
  <si>
    <t>95% of I.F. NNG TOK - 1.0% Fuel</t>
  </si>
  <si>
    <t>Freeman #2</t>
  </si>
  <si>
    <t>FREEMAN GU 1</t>
  </si>
  <si>
    <t>REDELSPERGER 1</t>
  </si>
  <si>
    <t>El Paso - Perm</t>
  </si>
  <si>
    <t>1% TIK</t>
  </si>
  <si>
    <t>Bowdle, Margaret #42-1</t>
  </si>
  <si>
    <t>Loving, TX</t>
  </si>
  <si>
    <t>7A</t>
  </si>
  <si>
    <t>7B</t>
  </si>
  <si>
    <t>Base contract with pricing updated via Monthly Confirmations.  I.F. EPNG PB + $0.01 - $0.15 Gathering - 1.0% Fuel (deducted From Volumes), Transp. on 77,903 mmbtu's (including Bowdle, Haley &amp; Parkway) Excess gas @ G.D. PB EPNG</t>
  </si>
  <si>
    <t>Haley, J.A. #31-1</t>
  </si>
  <si>
    <t>BOWDLE 42-2</t>
  </si>
  <si>
    <t>BOWDLE 42-3 (SE/4)</t>
  </si>
  <si>
    <t>MI Consumer Energy  GDA?</t>
  </si>
  <si>
    <t>Dunleavy #1-36</t>
  </si>
  <si>
    <t>Livingston, MI</t>
  </si>
  <si>
    <t>Consumers</t>
  </si>
  <si>
    <t>WPS</t>
  </si>
  <si>
    <t>Volumes at the Tailgate of the Hartland plan are between 5,000 - 7,000 MMBtu/d @ G.D.M. C MCE</t>
  </si>
  <si>
    <t>Giegler #1-36</t>
  </si>
  <si>
    <t>Pettys #1-22</t>
  </si>
  <si>
    <t>Traylor #1-36</t>
  </si>
  <si>
    <t>MI MI Con  GDA?</t>
  </si>
  <si>
    <t>Horicon #1-11</t>
  </si>
  <si>
    <t>Ostego, MI</t>
  </si>
  <si>
    <t>Mich. Mich. Con.</t>
  </si>
  <si>
    <t>Base contract with pricing updated via Monthly Confirmations.  December Pricing: 80,500 mcf/m @ G.D.M. C MMC - $0.085</t>
  </si>
  <si>
    <t>Horicon #1-12</t>
  </si>
  <si>
    <t>Horicon #1-14</t>
  </si>
  <si>
    <t>Horicon #2-11</t>
  </si>
  <si>
    <t>Savoy Energy</t>
  </si>
  <si>
    <t>Horicon #3-11</t>
  </si>
  <si>
    <t>Horicon #3-12</t>
  </si>
  <si>
    <t>Horicon #4-12</t>
  </si>
  <si>
    <t>Phoenix #1-21</t>
  </si>
  <si>
    <t>Grand Traverse, MI</t>
  </si>
  <si>
    <t>Mich. Con. Energ.</t>
  </si>
  <si>
    <t>Base contract with pricing updated via Monthly Confirmations.  December Pricing: 2,540 mmbtu/m @ G.D.M. C MCE - $0.09</t>
  </si>
  <si>
    <t>Phoenix #2-28</t>
  </si>
  <si>
    <t>Phoenix #6-28D</t>
  </si>
  <si>
    <t>NGPL - MC</t>
  </si>
  <si>
    <t>Pd to Noram $0.21</t>
  </si>
  <si>
    <t>Midgard Energy</t>
  </si>
  <si>
    <t>Austin #1</t>
  </si>
  <si>
    <t>Wheeler, TX</t>
  </si>
  <si>
    <t>NGPL</t>
  </si>
  <si>
    <t>Reliant</t>
  </si>
  <si>
    <t>11A</t>
  </si>
  <si>
    <t>Enron</t>
  </si>
  <si>
    <t>11B</t>
  </si>
  <si>
    <t>Base contract with pricing updated via Monthly Confirmations.  I.F. NGPL MC - $0.21 Gathering (Invoiced by Noram) - 5.5% 
Fuel.  Excess gas at G.D. O NGPL.  Enron base contract is not available.</t>
  </si>
  <si>
    <t>Samson</t>
  </si>
  <si>
    <t>Bryant #1-22</t>
  </si>
  <si>
    <t>Braken</t>
  </si>
  <si>
    <t>Bryant #2-44</t>
  </si>
  <si>
    <t>Crest Resources</t>
  </si>
  <si>
    <t>Bryant #3-44</t>
  </si>
  <si>
    <t>Chevron</t>
  </si>
  <si>
    <t>Bryant, F.D. #1</t>
  </si>
  <si>
    <t>Coltharp #2-51</t>
  </si>
  <si>
    <t>Coltharp #3-51</t>
  </si>
  <si>
    <t>Coltharp, V. #1</t>
  </si>
  <si>
    <t>Dayberry, J.F. #1</t>
  </si>
  <si>
    <t>Dayberry, J.F. #2</t>
  </si>
  <si>
    <t>Dayberry, J.F. #4-1</t>
  </si>
  <si>
    <t>Davis, E.T. #1</t>
  </si>
  <si>
    <t>Davis. G.C. #1</t>
  </si>
  <si>
    <t>Fabian, Sidney #1-45</t>
  </si>
  <si>
    <t>Fabian, Sidney #2-45</t>
  </si>
  <si>
    <t>Fabian, Sidney #3-45</t>
  </si>
  <si>
    <t>Francis #20-1</t>
  </si>
  <si>
    <t>James, W.F. #1</t>
  </si>
  <si>
    <t>3Tec</t>
  </si>
  <si>
    <t>Kelton #1</t>
  </si>
  <si>
    <t>Kelton #2</t>
  </si>
  <si>
    <t>Killingsworth #1</t>
  </si>
  <si>
    <t>Lister #1</t>
  </si>
  <si>
    <t>SMR</t>
  </si>
  <si>
    <t>Lister #2</t>
  </si>
  <si>
    <t>Mills, R.D. #1</t>
  </si>
  <si>
    <t>Wheeler, W.W. #1</t>
  </si>
  <si>
    <t>Crescendo</t>
  </si>
  <si>
    <t>Whitehurst #1</t>
  </si>
  <si>
    <t>Young, J.W. #1</t>
  </si>
  <si>
    <t>Young #2</t>
  </si>
  <si>
    <t>Young #3</t>
  </si>
  <si>
    <t>Mocane-Laverne</t>
  </si>
  <si>
    <t>Barby #1</t>
  </si>
  <si>
    <t>Harper, Ok</t>
  </si>
  <si>
    <t>Barby CDP</t>
  </si>
  <si>
    <t>Beagley A #1</t>
  </si>
  <si>
    <t>Harper, OK</t>
  </si>
  <si>
    <t>Cooper #16-2</t>
  </si>
  <si>
    <t>Ellis, OK</t>
  </si>
  <si>
    <t>CLO #23-3</t>
  </si>
  <si>
    <t>Amoco</t>
  </si>
  <si>
    <t>Massey #1</t>
  </si>
  <si>
    <t>Mitchell #35-2</t>
  </si>
  <si>
    <t>Starks-SOO #12-1</t>
  </si>
  <si>
    <t>State #16-2</t>
  </si>
  <si>
    <t>NNG - TOK</t>
  </si>
  <si>
    <t>flow thru TW to NNG</t>
  </si>
  <si>
    <t>Brazelton #20-1</t>
  </si>
  <si>
    <t>TWPL</t>
  </si>
  <si>
    <t>Kinder Morgan</t>
  </si>
  <si>
    <t>12A</t>
  </si>
  <si>
    <t>CMS</t>
  </si>
  <si>
    <t>12B</t>
  </si>
  <si>
    <t>30/d eg</t>
  </si>
  <si>
    <t>I.F. NNG TOK - $.07 TW Transport - 1.3% TW Fuel - $0.19 Gathering - 3.5% Fuel.  Kinder Morgan contact not available.</t>
  </si>
  <si>
    <t>CBI #13-1</t>
  </si>
  <si>
    <t>Painter #24-1</t>
  </si>
  <si>
    <t>White A #1-2</t>
  </si>
  <si>
    <t>Continental</t>
  </si>
  <si>
    <t>I.F. NNG TOK - $.07 TW Transport - 1.3% TW Fuel - $0.22 Gathering - 3% Fuel. Continental contract is not available.</t>
  </si>
  <si>
    <t>Berry #32-2</t>
  </si>
  <si>
    <t>80% of I.F. NNG TOK</t>
  </si>
  <si>
    <t>Clear Lake #29-1</t>
  </si>
  <si>
    <t>Beaver, OK</t>
  </si>
  <si>
    <t>CNG</t>
  </si>
  <si>
    <t>1/yr eg</t>
  </si>
  <si>
    <t xml:space="preserve">POP </t>
  </si>
  <si>
    <t>85/70% POP, Estimated Price of I.F. NNG TOK</t>
  </si>
  <si>
    <t>Key Production</t>
  </si>
  <si>
    <t>Cockrell #3-9</t>
  </si>
  <si>
    <t>90% of the net residue gas value I.F. PEPL TO, 90% of the net NGL value</t>
  </si>
  <si>
    <t>Crossland #32-2</t>
  </si>
  <si>
    <t>I.F. NNG D - $0.06 - $0.2 Gathering (Invoiced by GPM) - 6.0% Fuel (Deducted through Noms.)</t>
  </si>
  <si>
    <t>Latigo</t>
  </si>
  <si>
    <t>Gregory #16-1</t>
  </si>
  <si>
    <t>Hale #15-2</t>
  </si>
  <si>
    <t>Hardy #15-1</t>
  </si>
  <si>
    <t>Hardy #15-2</t>
  </si>
  <si>
    <t>Hardy #15-3</t>
  </si>
  <si>
    <t>Hazel #21-1</t>
  </si>
  <si>
    <t>Hieronymus #1-1</t>
  </si>
  <si>
    <t>Jane #8-1</t>
  </si>
  <si>
    <t>Robertson #11-2</t>
  </si>
  <si>
    <t>Salon #9-2</t>
  </si>
  <si>
    <t>Polin #8-1</t>
  </si>
  <si>
    <t>Zinn #12-1</t>
  </si>
  <si>
    <t>ONG - OK</t>
  </si>
  <si>
    <t>Unit</t>
  </si>
  <si>
    <t>Ehrlich #1</t>
  </si>
  <si>
    <t>ONG</t>
  </si>
  <si>
    <t>Mt. Front</t>
  </si>
  <si>
    <t>17A</t>
  </si>
  <si>
    <t>Cinergy</t>
  </si>
  <si>
    <t>17B</t>
  </si>
  <si>
    <t>I.F. OGT O - $0.005 - $0.08 Gathering (Invoiced by Mt. Front) - 3.0% Fuel.  Mt. Front contract is not available.</t>
  </si>
  <si>
    <t>Gregory #16-2</t>
  </si>
  <si>
    <t>I.F. NNG TOK - $0.01</t>
  </si>
  <si>
    <t>Questar</t>
  </si>
  <si>
    <t>Stabel #3-1</t>
  </si>
  <si>
    <t>94% of the net residue gas I.F. NNG TOK, 94% of the net NGL value</t>
  </si>
  <si>
    <t>Use 100% NNG</t>
  </si>
  <si>
    <t>Barby #3</t>
  </si>
  <si>
    <t>Barby Ranch #2-37</t>
  </si>
  <si>
    <t>Catesby #5-3</t>
  </si>
  <si>
    <t>Catesby #5-6</t>
  </si>
  <si>
    <t>Catesby #21-2</t>
  </si>
  <si>
    <t>Massey #2</t>
  </si>
  <si>
    <t>McClure #2-20</t>
  </si>
  <si>
    <t>Mitchell #14-1</t>
  </si>
  <si>
    <t>Rector #16-1</t>
  </si>
  <si>
    <t>Salon #24-401</t>
  </si>
  <si>
    <t>Staker #15-1</t>
  </si>
  <si>
    <t>Williamson #7-1</t>
  </si>
  <si>
    <t>Williamson #7-2</t>
  </si>
  <si>
    <t>[MKT] E TX HSC</t>
  </si>
  <si>
    <t>Phillips</t>
  </si>
  <si>
    <t>Ellis Estate #2</t>
  </si>
  <si>
    <t>Rusk, TX</t>
  </si>
  <si>
    <t>Lone Star</t>
  </si>
  <si>
    <t>TXU</t>
  </si>
  <si>
    <t>I.F. ET HSC - $.09</t>
  </si>
  <si>
    <t>Ellis Estate #3</t>
  </si>
  <si>
    <t>Ellis Estate #4</t>
  </si>
  <si>
    <t>Ellis Estate #5</t>
  </si>
  <si>
    <t>Ellis Estate #6</t>
  </si>
  <si>
    <t>Ellis Estate #7</t>
  </si>
  <si>
    <t>Ellis Estate #8</t>
  </si>
  <si>
    <t>Howard A #2</t>
  </si>
  <si>
    <t>Howard A #3</t>
  </si>
  <si>
    <t>Howard A #4</t>
  </si>
  <si>
    <t>Howard A #5</t>
  </si>
  <si>
    <t>Howard A #6</t>
  </si>
  <si>
    <t>Howard A #7</t>
  </si>
  <si>
    <t>Howard A #8</t>
  </si>
  <si>
    <t>CHRISTIAN A 1</t>
  </si>
  <si>
    <t>CHRISTIAN A 2</t>
  </si>
  <si>
    <t>POP - NNG - TOK</t>
  </si>
  <si>
    <t>CHRISTIAN A 3</t>
  </si>
  <si>
    <t>CHRISTIAN A 4</t>
  </si>
  <si>
    <t>CHRISTIAN A 5</t>
  </si>
  <si>
    <t>CHRISTIAN A 6</t>
  </si>
  <si>
    <t>CHRISTIAN A 7</t>
  </si>
  <si>
    <t>CHRISTIAN B 2A</t>
  </si>
  <si>
    <t>CHRISTIAN B 3A</t>
  </si>
  <si>
    <t>CHRISTIAN B 4A</t>
  </si>
  <si>
    <t>CHRISTIAN B 5A</t>
  </si>
  <si>
    <t>CHRISTIAN B 6A</t>
  </si>
  <si>
    <t>CHRISTIAN B 7A</t>
  </si>
  <si>
    <t>THOMPSON, W GU 1</t>
  </si>
  <si>
    <t>THOMPSON, W GU 2</t>
  </si>
  <si>
    <t>THOMPSON, W GU 3</t>
  </si>
  <si>
    <t>THOMPSON, W GU 5</t>
  </si>
  <si>
    <t>THOMPSON, W GU 7</t>
  </si>
  <si>
    <t>Pittsburg</t>
  </si>
  <si>
    <t>Merit</t>
  </si>
  <si>
    <t>Pittsburg GU #2-1</t>
  </si>
  <si>
    <t>Camp, TX</t>
  </si>
  <si>
    <t>Marketed under the JOA with Merit</t>
  </si>
  <si>
    <t>Pittsburg GU #2-1X</t>
  </si>
  <si>
    <t>Pittsburg Unit</t>
  </si>
  <si>
    <t>Sawyer</t>
  </si>
  <si>
    <t>Askew, GW #43 A 1</t>
  </si>
  <si>
    <t>Sutton, TX</t>
  </si>
  <si>
    <t>PG&amp;E</t>
  </si>
  <si>
    <t>100% Residue (I.F. AVE: 95% I.F. ET HSC, 100% I.F. PGE T) + 88% Liquids</t>
  </si>
  <si>
    <t>Askew, GW #43 A 2</t>
  </si>
  <si>
    <t>Reliance Oper.</t>
  </si>
  <si>
    <t>Cusenbary, WR A #1</t>
  </si>
  <si>
    <t>Cusenbary, WR A #3</t>
  </si>
  <si>
    <t>Cusenbary, WR F #1</t>
  </si>
  <si>
    <t>Cusenbary, WR F#2</t>
  </si>
  <si>
    <t>Cusenbary, WR F #3</t>
  </si>
  <si>
    <t>Cusenbary, WR G #1</t>
  </si>
  <si>
    <t>Cusenbary, WR G #2</t>
  </si>
  <si>
    <t>Cusenbary, WR G #3</t>
  </si>
  <si>
    <t>Epps, Hattie D #1</t>
  </si>
  <si>
    <t>Epps, Hattie D #3</t>
  </si>
  <si>
    <t>Espy A #1</t>
  </si>
  <si>
    <t>Espy A #2</t>
  </si>
  <si>
    <t>Espy A #3</t>
  </si>
  <si>
    <t>Espy, HT #1</t>
  </si>
  <si>
    <t>Espy, HT #2</t>
  </si>
  <si>
    <t>Espy, HT #3</t>
  </si>
  <si>
    <t>Espy, HT #4</t>
  </si>
  <si>
    <t>Espy, HT #5</t>
  </si>
  <si>
    <t>Espy, HT #6</t>
  </si>
  <si>
    <t>Espy, HT #7</t>
  </si>
  <si>
    <t>Espy, HT B #1</t>
  </si>
  <si>
    <t>Espy, HT B #2</t>
  </si>
  <si>
    <t>Espy, HT B #3</t>
  </si>
  <si>
    <t>Friess, P #102-B 4</t>
  </si>
  <si>
    <t>Friess, P #111-C 1</t>
  </si>
  <si>
    <t>McMillan #1</t>
  </si>
  <si>
    <t>McMillan #2</t>
  </si>
  <si>
    <t>McMillan #3</t>
  </si>
  <si>
    <t>McMillan #4</t>
  </si>
  <si>
    <t>Berger A #1</t>
  </si>
  <si>
    <t>MGS</t>
  </si>
  <si>
    <t>95% of I.F. ET HSC - .093 Gathering - 2.90% Fuel</t>
  </si>
  <si>
    <t>Berger A #2</t>
  </si>
  <si>
    <t>Berger A #3</t>
  </si>
  <si>
    <t>Berger A #4</t>
  </si>
  <si>
    <t>Galbreath, MS #1</t>
  </si>
  <si>
    <t>Oasis</t>
  </si>
  <si>
    <t>Burlington</t>
  </si>
  <si>
    <t>90% POP, Estimated Price of I.F. ET HSC - $.16, - 0.262 Gathering - 4.20% Fuel</t>
  </si>
  <si>
    <t>Genini #33-1</t>
  </si>
  <si>
    <t>Duke F. S.</t>
  </si>
  <si>
    <t>92% I.F. ET HSC</t>
  </si>
  <si>
    <t>Genini #33-3</t>
  </si>
  <si>
    <t>Genini #33-5</t>
  </si>
  <si>
    <t>Genini #33-6</t>
  </si>
  <si>
    <t>Genini #33-7</t>
  </si>
  <si>
    <t>Genini #33-8</t>
  </si>
  <si>
    <t>Genini #37-1X</t>
  </si>
  <si>
    <t>Genini #37-2</t>
  </si>
  <si>
    <t>Genini #37-3</t>
  </si>
  <si>
    <t>Genini #37-4</t>
  </si>
  <si>
    <t>Genini #37-5</t>
  </si>
  <si>
    <t>Genini #38-1</t>
  </si>
  <si>
    <t>Genini #38-2</t>
  </si>
  <si>
    <t>Genini #38-3</t>
  </si>
  <si>
    <t>Jones #97-1</t>
  </si>
  <si>
    <t>100% Residue (I.F. AVE: 95% I.F. ET HSC, 100% I.F. PGE T) + 88% Liquids - $0.13 Gathering - 2.2% Fuel</t>
  </si>
  <si>
    <t>Jones #97-2</t>
  </si>
  <si>
    <t>Jones #97-3</t>
  </si>
  <si>
    <t>Jones #97-4</t>
  </si>
  <si>
    <t>Jones #97-5</t>
  </si>
  <si>
    <t>Jones #97-6</t>
  </si>
  <si>
    <t>Jones #97-7</t>
  </si>
  <si>
    <t>Jones #97-10</t>
  </si>
  <si>
    <t>Jones #97-11</t>
  </si>
  <si>
    <t>Jones #97-12</t>
  </si>
  <si>
    <t>Jones #119-1</t>
  </si>
  <si>
    <t>Jones #119-2</t>
  </si>
  <si>
    <t>Jones #119-3</t>
  </si>
  <si>
    <t>Jones #119-4</t>
  </si>
  <si>
    <t>Jones #119-5</t>
  </si>
  <si>
    <t>Jones #119-7</t>
  </si>
  <si>
    <t>Jones #119-8</t>
  </si>
  <si>
    <t>Jones #119-9</t>
  </si>
  <si>
    <t>Jones #119-10</t>
  </si>
  <si>
    <t>Jones #119-11</t>
  </si>
  <si>
    <t>Jones #119-12</t>
  </si>
  <si>
    <t>Jones #119-13</t>
  </si>
  <si>
    <t>Jones #119-14</t>
  </si>
  <si>
    <t>Jones #119-15</t>
  </si>
  <si>
    <t>Jones #121-1</t>
  </si>
  <si>
    <t>Jones #121-2</t>
  </si>
  <si>
    <t>Jones #121-3</t>
  </si>
  <si>
    <t>Jones #121-4</t>
  </si>
  <si>
    <t>Jones #121-5</t>
  </si>
  <si>
    <t>Jones #121-6</t>
  </si>
  <si>
    <t>Jones #121-7</t>
  </si>
  <si>
    <t>Jones #121-8</t>
  </si>
  <si>
    <t>Jones #121-9</t>
  </si>
  <si>
    <t>Jones #121-10</t>
  </si>
  <si>
    <t>Jones #121-11</t>
  </si>
  <si>
    <t>Jones #121-12</t>
  </si>
  <si>
    <t>Jones #121-13</t>
  </si>
  <si>
    <t>Jones #121-14</t>
  </si>
  <si>
    <t>Jones #121-15</t>
  </si>
  <si>
    <t>Jones #121-16</t>
  </si>
  <si>
    <t>Jones #121-19</t>
  </si>
  <si>
    <t>Jones #122-1</t>
  </si>
  <si>
    <t>Jones #122-2</t>
  </si>
  <si>
    <t>Jones #122-3</t>
  </si>
  <si>
    <t>Jones #122-4</t>
  </si>
  <si>
    <t>Jones #122-5</t>
  </si>
  <si>
    <t>Jones #122-6</t>
  </si>
  <si>
    <t>Jones #122-7</t>
  </si>
  <si>
    <t>Jones #122-8</t>
  </si>
  <si>
    <t>Jones #122-9</t>
  </si>
  <si>
    <t>Jones #122-10</t>
  </si>
  <si>
    <t>Jones #122-11</t>
  </si>
  <si>
    <t>Jones #122-12</t>
  </si>
  <si>
    <t>Jones #122-14</t>
  </si>
  <si>
    <t>Jones #122-15</t>
  </si>
  <si>
    <t>Jones #122-16</t>
  </si>
  <si>
    <t>Jones #122-17</t>
  </si>
  <si>
    <t>Reed, Frank #117-1</t>
  </si>
  <si>
    <t>Reed, Frank #117-2</t>
  </si>
  <si>
    <t>Reed, Frank #117-3</t>
  </si>
  <si>
    <t>Reed, Frank #117-5</t>
  </si>
  <si>
    <t>Reed, Frank #117-6</t>
  </si>
  <si>
    <t>Reed, Frank #117-7</t>
  </si>
  <si>
    <t>Reed, Frank #117-8</t>
  </si>
  <si>
    <t>Reed, Frank #117-9</t>
  </si>
  <si>
    <t>Reed, Frank #117-10</t>
  </si>
  <si>
    <t>Reed, Frank #117-11</t>
  </si>
  <si>
    <t>Reed, Frank #117-12</t>
  </si>
  <si>
    <t>Reed, Frank #117-13</t>
  </si>
  <si>
    <t>Reed, Frank #117-14</t>
  </si>
  <si>
    <t>Reed, Frank #117-15</t>
  </si>
  <si>
    <t>Reed, Frank #117-16</t>
  </si>
  <si>
    <t>Reed, Frank #117-19</t>
  </si>
  <si>
    <t>Sawyer #113-1</t>
  </si>
  <si>
    <t>Sawyer #113-2</t>
  </si>
  <si>
    <t>Sawyer #113-3</t>
  </si>
  <si>
    <t>Sawyer #113-4</t>
  </si>
  <si>
    <t>Sawyer #113-5</t>
  </si>
  <si>
    <t>Sawyer #113-6</t>
  </si>
  <si>
    <t>Sawyer #113-7</t>
  </si>
  <si>
    <t>Sawyer #113-8</t>
  </si>
  <si>
    <t>Sawyer #113-9</t>
  </si>
  <si>
    <t>Sawyer #113-11</t>
  </si>
  <si>
    <t>Sawyer #113-12</t>
  </si>
  <si>
    <t>Sawyer #113-13</t>
  </si>
  <si>
    <t>Sawyer #113-15</t>
  </si>
  <si>
    <t>Sawyer #129-3</t>
  </si>
  <si>
    <t>Sawyer #129-4</t>
  </si>
  <si>
    <t>Sawyer #129-5</t>
  </si>
  <si>
    <t>Sawyer #129-6</t>
  </si>
  <si>
    <t>Sawyer #129-7</t>
  </si>
  <si>
    <t>Sawyer #129-8</t>
  </si>
  <si>
    <t>Sawyer #129-9</t>
  </si>
  <si>
    <t>Sawyer #129-10</t>
  </si>
  <si>
    <t>Sawyer #129-11</t>
  </si>
  <si>
    <t>Sawyer #143-1</t>
  </si>
  <si>
    <t>Sawyer #143-2</t>
  </si>
  <si>
    <t>Sawyer #143-3</t>
  </si>
  <si>
    <t>Sawyer #143-4</t>
  </si>
  <si>
    <t>Sawyer #143-5</t>
  </si>
  <si>
    <t>Sawyer #143-6</t>
  </si>
  <si>
    <t>Sawyer #143-7</t>
  </si>
  <si>
    <t>Sawyer #143-8</t>
  </si>
  <si>
    <t>Sawyer #143-9</t>
  </si>
  <si>
    <t>Sawyer #143-10</t>
  </si>
  <si>
    <t>Sawyer #143-11</t>
  </si>
  <si>
    <t>Sawyer #143-12</t>
  </si>
  <si>
    <t>Sawyer #143-13</t>
  </si>
  <si>
    <t>Sawyer #143-14</t>
  </si>
  <si>
    <t>Sawyer #143-15</t>
  </si>
  <si>
    <t>Sawyer #143-16</t>
  </si>
  <si>
    <t>Sawyer #143-17</t>
  </si>
  <si>
    <t>Sawyer #144.5-1</t>
  </si>
  <si>
    <t>Sawyer #144-A 1</t>
  </si>
  <si>
    <t>Sawyer #144-A 2</t>
  </si>
  <si>
    <t>Sawyer #144-A 3</t>
  </si>
  <si>
    <t>Sawyer #144-A 4</t>
  </si>
  <si>
    <t>Sawyer #144-A 5</t>
  </si>
  <si>
    <t>Sawyer #144-A 6</t>
  </si>
  <si>
    <t>Sawyer #144-A 7</t>
  </si>
  <si>
    <t>Sawyer #144-A 8</t>
  </si>
  <si>
    <t>Sawyer #144-A 9</t>
  </si>
  <si>
    <t>Sawyer #144-A 10</t>
  </si>
  <si>
    <t>Sawyer #144-A 11</t>
  </si>
  <si>
    <t>Sawyer #144-A 13</t>
  </si>
  <si>
    <t>Sawyer #144-A 14</t>
  </si>
  <si>
    <t>Sawyer #144-A 15</t>
  </si>
  <si>
    <t>Sawyer #144-A 16</t>
  </si>
  <si>
    <t>Sawyer #145-1</t>
  </si>
  <si>
    <t>Sawyer #145-3</t>
  </si>
  <si>
    <t>Sawyer #145-4</t>
  </si>
  <si>
    <t>Sawyer #145-5</t>
  </si>
  <si>
    <t>Sawyer #145-6</t>
  </si>
  <si>
    <t>Sawyer #145-7</t>
  </si>
  <si>
    <t>Sawyer #145-8</t>
  </si>
  <si>
    <t>Sawyer #145-9</t>
  </si>
  <si>
    <t>Sawyer #145-10</t>
  </si>
  <si>
    <t>Sawyer #145-11</t>
  </si>
  <si>
    <t>Sawyer #145-13</t>
  </si>
  <si>
    <t>Sawyer #145-14</t>
  </si>
  <si>
    <t>Sawyer #145-15</t>
  </si>
  <si>
    <t>Sawyer #145-16</t>
  </si>
  <si>
    <t>Sawyer #146-1</t>
  </si>
  <si>
    <t>Sawyer #146-2</t>
  </si>
  <si>
    <t>Sawyer #146-3</t>
  </si>
  <si>
    <t>Sawyer #146-4</t>
  </si>
  <si>
    <t>Sawyer #146-5</t>
  </si>
  <si>
    <t>Sawyer #146-6</t>
  </si>
  <si>
    <t>Sawyer #146-7</t>
  </si>
  <si>
    <t>Sawyer #146-8</t>
  </si>
  <si>
    <t>Sawyer #146-9</t>
  </si>
  <si>
    <t>Sawyer #146-10</t>
  </si>
  <si>
    <t>Sawyer #146-11</t>
  </si>
  <si>
    <t>Sawyer #146-13</t>
  </si>
  <si>
    <t>Sawyer #146-14</t>
  </si>
  <si>
    <t>Sawyer #146-15</t>
  </si>
  <si>
    <t>Sawyer #146-16</t>
  </si>
  <si>
    <t>Sawyer #146-17</t>
  </si>
  <si>
    <t>Sawyer #167-1</t>
  </si>
  <si>
    <t>Sawyer #167-2</t>
  </si>
  <si>
    <t>Sawyer #167-3</t>
  </si>
  <si>
    <t>Sawyer #167-4</t>
  </si>
  <si>
    <t>Sawyer #167-5</t>
  </si>
  <si>
    <t>Sawyer #167-6</t>
  </si>
  <si>
    <t>Sawyer #167-8</t>
  </si>
  <si>
    <t>Sawyer #167-9</t>
  </si>
  <si>
    <t>Sawyer #169-3</t>
  </si>
  <si>
    <t>Sawyer #169-4</t>
  </si>
  <si>
    <t>Sawyer #169-5</t>
  </si>
  <si>
    <t>Sawyer #169-6</t>
  </si>
  <si>
    <t>Sawyer #169-7</t>
  </si>
  <si>
    <t>Sawyer #169-8</t>
  </si>
  <si>
    <t>Sawyer #169-11</t>
  </si>
  <si>
    <t>Sawyer #169-12</t>
  </si>
  <si>
    <t>Sawyer #169-13</t>
  </si>
  <si>
    <t>Sawyer #170- 1</t>
  </si>
  <si>
    <t>Sawyer #170-2</t>
  </si>
  <si>
    <t>Sawyer #170-3</t>
  </si>
  <si>
    <t>Sawyer #170-4</t>
  </si>
  <si>
    <t>Sawyer #170-5</t>
  </si>
  <si>
    <t>Sawyer #170-6</t>
  </si>
  <si>
    <t>Sawyer #170-7</t>
  </si>
  <si>
    <t>Sawyer #170-8</t>
  </si>
  <si>
    <t>Sawyer #170-9</t>
  </si>
  <si>
    <t>Sawyer #170-10</t>
  </si>
  <si>
    <t>Sawyer #170-11</t>
  </si>
  <si>
    <t>Shurley #98-1</t>
  </si>
  <si>
    <t>Shurley #98-2</t>
  </si>
  <si>
    <t>Shurley #98-3</t>
  </si>
  <si>
    <t>Shurley #98-5</t>
  </si>
  <si>
    <t>Shurley #98-6</t>
  </si>
  <si>
    <t>Shurley #98-7</t>
  </si>
  <si>
    <t>Shurley #98-8</t>
  </si>
  <si>
    <t>Shurley #98-9</t>
  </si>
  <si>
    <t>Shurley #98-10</t>
  </si>
  <si>
    <t>Shurley #98-11</t>
  </si>
  <si>
    <t>Shurley #98-12</t>
  </si>
  <si>
    <t>Shurley #98-14</t>
  </si>
  <si>
    <t>Shurley #98-15</t>
  </si>
  <si>
    <t>Shurley #98-16</t>
  </si>
  <si>
    <t>Shurley A #99-1</t>
  </si>
  <si>
    <t>Shurley #A 99-2</t>
  </si>
  <si>
    <t>Shurley A #99-3</t>
  </si>
  <si>
    <t>Shurley A #99-4</t>
  </si>
  <si>
    <t>Shurley A #99-5</t>
  </si>
  <si>
    <t>Shurley A #99-6</t>
  </si>
  <si>
    <t>Shurley A #99-7</t>
  </si>
  <si>
    <t>Shurley A #99-8</t>
  </si>
  <si>
    <t>Shurley A #99-9</t>
  </si>
  <si>
    <t>Shurley A #99-10</t>
  </si>
  <si>
    <t>Shurley A #99-11</t>
  </si>
  <si>
    <t>Shurley A #99-12</t>
  </si>
  <si>
    <t>Shurley A #99-14</t>
  </si>
  <si>
    <t>Shurley A #99-16</t>
  </si>
  <si>
    <t>Shurley B #97-1</t>
  </si>
  <si>
    <t>Shurley B #97-2</t>
  </si>
  <si>
    <t>Shurley B #97-3</t>
  </si>
  <si>
    <t>Shurley B #97-4</t>
  </si>
  <si>
    <t>Shurley B #97-5</t>
  </si>
  <si>
    <t>Shurley B #97-6</t>
  </si>
  <si>
    <t>Shurley B #97-7</t>
  </si>
  <si>
    <t>Shurley B #97-8</t>
  </si>
  <si>
    <t>Shurley B #97-9</t>
  </si>
  <si>
    <t>Shurley B #97-10</t>
  </si>
  <si>
    <t>Shurley B #97-11</t>
  </si>
  <si>
    <t>Shurley B #97-12</t>
  </si>
  <si>
    <t>Shurley B #97-13</t>
  </si>
  <si>
    <t>Shurley B #97-14</t>
  </si>
  <si>
    <t>Shurley B #97-15</t>
  </si>
  <si>
    <t>Shurley C #98-2</t>
  </si>
  <si>
    <t>Shurley C #99-1</t>
  </si>
  <si>
    <t>Shurley D #2</t>
  </si>
  <si>
    <t>Shurley D #99-1</t>
  </si>
  <si>
    <t>Shurley, David #1A</t>
  </si>
  <si>
    <t>L. Dreyfus</t>
  </si>
  <si>
    <t>Mayer Estate #1</t>
  </si>
  <si>
    <t>Duke Energy F. S.</t>
  </si>
  <si>
    <t>I.F. NNG TOK - $0.1465 Gathering - 1.98% Fuel</t>
  </si>
  <si>
    <t>Mayer Ranch #1</t>
  </si>
  <si>
    <t>Mayer Ranch #2</t>
  </si>
  <si>
    <t>Cusenbary #59-1</t>
  </si>
  <si>
    <t>Cusenbary, WR #1</t>
  </si>
  <si>
    <t>Cusenbary, WR #2</t>
  </si>
  <si>
    <t>Cusenbary, WR #34-3</t>
  </si>
  <si>
    <t>Cusenbary, WR #34-4</t>
  </si>
  <si>
    <t>Cusenbary, WR #38-2</t>
  </si>
  <si>
    <t>Cusenbary, WR A #2</t>
  </si>
  <si>
    <t>Cusenbary, WR B #1</t>
  </si>
  <si>
    <t>Cusenbary, WR B #2</t>
  </si>
  <si>
    <t>Epps, Hattie D #4</t>
  </si>
  <si>
    <t>Espy #9-9</t>
  </si>
  <si>
    <t>Espy, HT #8</t>
  </si>
  <si>
    <t>Espy, HT A #1</t>
  </si>
  <si>
    <t>Espy, HT A #2</t>
  </si>
  <si>
    <t>Espy, HT A #3</t>
  </si>
  <si>
    <t>Espy, HT A #33-3</t>
  </si>
  <si>
    <t>Espy, Thomas #1</t>
  </si>
  <si>
    <t>Espy, Thomas #2</t>
  </si>
  <si>
    <t>MAYER  1- 1</t>
  </si>
  <si>
    <t>MAYER  1- 2</t>
  </si>
  <si>
    <t>MAYER  1- 3</t>
  </si>
  <si>
    <t>MAYER  1- 4</t>
  </si>
  <si>
    <t>MAYER  3- 1</t>
  </si>
  <si>
    <t>MAYER 15- 1</t>
  </si>
  <si>
    <t>MAYER 15- 2</t>
  </si>
  <si>
    <t>MAYER 15- 3</t>
  </si>
  <si>
    <t>MAYER 15- 4</t>
  </si>
  <si>
    <t>MAYER 15- 5</t>
  </si>
  <si>
    <t>MAYER 15- 6</t>
  </si>
  <si>
    <t>MAYER 15- 7</t>
  </si>
  <si>
    <t>MAYER 15-14</t>
  </si>
  <si>
    <t>MAYER 15-16</t>
  </si>
  <si>
    <t>MAYER 21- 1</t>
  </si>
  <si>
    <t>MAYER 21- 2</t>
  </si>
  <si>
    <t>MAYER 21- 3A</t>
  </si>
  <si>
    <t>MAYER 3-2</t>
  </si>
  <si>
    <t>MAYER 3B-1</t>
  </si>
  <si>
    <t>MAYER 6-1</t>
  </si>
  <si>
    <t>MAYER 6-2</t>
  </si>
  <si>
    <t>Sawyer #129-1 SWD</t>
  </si>
  <si>
    <t>Sawyer #129-2</t>
  </si>
  <si>
    <t>Sawyer #145-2</t>
  </si>
  <si>
    <t>Sawyer #169-1</t>
  </si>
  <si>
    <t>Sawyer #169-2</t>
  </si>
  <si>
    <t>Sawyer #191-1</t>
  </si>
  <si>
    <t>AVE OF NGPL MC, PEPL TO, WMS TOK</t>
  </si>
  <si>
    <t>Billingsley #1</t>
  </si>
  <si>
    <t>Washita, OK</t>
  </si>
  <si>
    <t>PEPL</t>
  </si>
  <si>
    <t>Enogex</t>
  </si>
  <si>
    <t>25A</t>
  </si>
  <si>
    <t>25B</t>
  </si>
  <si>
    <t>X</t>
  </si>
  <si>
    <t>I.F. Ave: NGPL MC, PEPL TO, WGPC TOK - $0.005 - $0.07 Gathering &amp; 1.5% Fuel</t>
  </si>
  <si>
    <t>Farris #1</t>
  </si>
  <si>
    <t>R-4 #1</t>
  </si>
  <si>
    <t>R-4 #2</t>
  </si>
  <si>
    <t>HOWARD 1-1</t>
  </si>
  <si>
    <t>SEARS 1</t>
  </si>
  <si>
    <t>Shugart, W.</t>
  </si>
  <si>
    <t>Shugart Federal #19-1</t>
  </si>
  <si>
    <t>Eddy, NM</t>
  </si>
  <si>
    <t>?</t>
  </si>
  <si>
    <t>Tiered POP deal: &gt;6,000MCF/mo 80/80%; 6,000-12,000MCF/mo 82/82%; 12,000-18,000MCF/mo 84/84%; 18,000-24,000MCF/mo 86/86%; &lt;24,000/MCF/mo 88%. Residue price @ 90% avg NNG-TOK, ElPaso Perm, TWPL</t>
  </si>
  <si>
    <t>Residue price=avg NNG-TOK, ElPaso Perm, TWPL-use 90%</t>
  </si>
  <si>
    <t>Shugart Federal #19-3</t>
  </si>
  <si>
    <t>Shugart Federal #19-4</t>
  </si>
  <si>
    <t>Shugart Federal #19-5</t>
  </si>
  <si>
    <t xml:space="preserve">Shugart Federal #19-6 </t>
  </si>
  <si>
    <t>Shugart Federal #19-7</t>
  </si>
  <si>
    <t>Shugart Federal #19-8</t>
  </si>
  <si>
    <t>Shugrat Federal #19- 9</t>
  </si>
  <si>
    <t>Shugart Federal #19-10</t>
  </si>
  <si>
    <t xml:space="preserve">Shugart Federal #24-1 </t>
  </si>
  <si>
    <t>Shugart Federal #30-C1</t>
  </si>
  <si>
    <t>Greenwood Federal #2</t>
  </si>
  <si>
    <t>Conoco</t>
  </si>
  <si>
    <t>I.F. TWPL PB - $0.15 Gathering</t>
  </si>
  <si>
    <t>Simsboro, W.</t>
  </si>
  <si>
    <t>Napper #1</t>
  </si>
  <si>
    <t>Lincoln, LA</t>
  </si>
  <si>
    <t>I.F. REGT E, excess gas @ G.D. O REGT NS.  Enron base contract is not available.</t>
  </si>
  <si>
    <t>I.F. REGT E</t>
  </si>
  <si>
    <t>PIITCO</t>
  </si>
  <si>
    <t>Marketed under the JOA with PITCO</t>
  </si>
  <si>
    <t>DOUGLAS 1</t>
  </si>
  <si>
    <t>MILES 1</t>
  </si>
  <si>
    <t>Sonora</t>
  </si>
  <si>
    <t>Miers 14-A #4</t>
  </si>
  <si>
    <t>90% POP, Estimated Price of I.F. ET HSC - $.16, - 0.262 Gathering - 4.20% Fuel, 
(mo-to-mo eg after ?/??)</t>
  </si>
  <si>
    <t>Miers 14-A #7</t>
  </si>
  <si>
    <t>Miers 15-A #1</t>
  </si>
  <si>
    <t>Miers 15-A #5</t>
  </si>
  <si>
    <t>Miers 15-A #10</t>
  </si>
  <si>
    <t>Miers 15-A #11</t>
  </si>
  <si>
    <t>Miers 15-A #12</t>
  </si>
  <si>
    <t>Miers 15-A #14</t>
  </si>
  <si>
    <t>Miers 15-A #15</t>
  </si>
  <si>
    <t>Miers 15-A #17</t>
  </si>
  <si>
    <t>Miers 15-A #18</t>
  </si>
  <si>
    <t>Miers 15-A #19</t>
  </si>
  <si>
    <t>Miers 82-A #2</t>
  </si>
  <si>
    <t>Miers 82-A #6</t>
  </si>
  <si>
    <t>Miers 82-A #8</t>
  </si>
  <si>
    <t>Miers 82-A #9</t>
  </si>
  <si>
    <t>Miers 82-A #13</t>
  </si>
  <si>
    <t>Miers 82-A #15</t>
  </si>
  <si>
    <t>Miers 82-A #16</t>
  </si>
  <si>
    <t>Ward C #109-1</t>
  </si>
  <si>
    <t>Ward C #109-7</t>
  </si>
  <si>
    <t>Ward C #109-11</t>
  </si>
  <si>
    <t>Ward C #109-16</t>
  </si>
  <si>
    <t>Ward C #109-21</t>
  </si>
  <si>
    <t>Ward C #109-22</t>
  </si>
  <si>
    <t>Ward C #109-23</t>
  </si>
  <si>
    <t>Ward C #109-27</t>
  </si>
  <si>
    <t>Ward C #115-2</t>
  </si>
  <si>
    <t>Ward C #115-6</t>
  </si>
  <si>
    <t>Ward C #115-12</t>
  </si>
  <si>
    <t>Ward C #115-13</t>
  </si>
  <si>
    <t>Ward C #115-25</t>
  </si>
  <si>
    <t>Ward C #115-32</t>
  </si>
  <si>
    <t>Ward C #115-33</t>
  </si>
  <si>
    <t>Ward C #116-3</t>
  </si>
  <si>
    <t>Ward C #116-8</t>
  </si>
  <si>
    <t>Ward C #116-14</t>
  </si>
  <si>
    <t>Ward C #116-15</t>
  </si>
  <si>
    <t>Ward C #116-24</t>
  </si>
  <si>
    <t>Ward C #116-28</t>
  </si>
  <si>
    <t>Ward C #116-29</t>
  </si>
  <si>
    <t>Ward C #116-34</t>
  </si>
  <si>
    <t>Ward C #125-4</t>
  </si>
  <si>
    <t>Ward C #125-10</t>
  </si>
  <si>
    <t>Ward C #125-19</t>
  </si>
  <si>
    <t>Ward C #125-20</t>
  </si>
  <si>
    <t>Ward C #125-30</t>
  </si>
  <si>
    <t>Ward C #126- 9</t>
  </si>
  <si>
    <t>Ward C #126-17</t>
  </si>
  <si>
    <t>Ward C #126-18</t>
  </si>
  <si>
    <t>Ward C #126-26</t>
  </si>
  <si>
    <t>Ward C #126-31</t>
  </si>
  <si>
    <t>Miers 15-A #16</t>
  </si>
  <si>
    <t>Ward C #126-5</t>
  </si>
  <si>
    <t>Ward, RIP #41-1</t>
  </si>
  <si>
    <t>Ward, RIP #92-5</t>
  </si>
  <si>
    <t>Ward, RIP #92-6</t>
  </si>
  <si>
    <t>Wilberton</t>
  </si>
  <si>
    <t>Burger #16-1</t>
  </si>
  <si>
    <t>Latimer, OK</t>
  </si>
  <si>
    <t>Reliant F. S.</t>
  </si>
  <si>
    <t>Reliant E. S.</t>
  </si>
  <si>
    <t>I.F. REGT E - $0.2 Gathering - 3.0% Fuel.  Reliant contract is not available.</t>
  </si>
  <si>
    <t xml:space="preserve">I.F. REGT E - $0.2 Gathering - 3.0% Fuel </t>
  </si>
  <si>
    <t>Base contract.  Pricing is updated via Monthly Confirmations.  December price: I.F. REGT E - $0.005</t>
  </si>
  <si>
    <t>Heitner #13-3</t>
  </si>
  <si>
    <t>WhitMar Expl.</t>
  </si>
  <si>
    <t>Puckett #1-15</t>
  </si>
  <si>
    <t>Harding #1</t>
  </si>
  <si>
    <t>Harding #2</t>
  </si>
  <si>
    <t>Heitner #13-1</t>
  </si>
  <si>
    <t>Williford Energy</t>
  </si>
  <si>
    <t>Heitner #13-2</t>
  </si>
  <si>
    <t>McCabe #14-1</t>
  </si>
  <si>
    <t>McKeown #2</t>
  </si>
  <si>
    <r>
      <t>I.F. NNG D - $0.06 - $0.2 Gathering (</t>
    </r>
    <r>
      <rPr>
        <b/>
        <sz val="9"/>
        <rFont val="Arial"/>
        <family val="2"/>
      </rPr>
      <t>Invoiced by GPM</t>
    </r>
    <r>
      <rPr>
        <sz val="9"/>
        <rFont val="Arial"/>
        <family val="2"/>
      </rPr>
      <t>) - 6.0% Fuel (</t>
    </r>
    <r>
      <rPr>
        <b/>
        <sz val="9"/>
        <rFont val="Arial"/>
        <family val="2"/>
      </rPr>
      <t>Deducted through Noms</t>
    </r>
    <r>
      <rPr>
        <sz val="9"/>
        <rFont val="Arial"/>
        <family val="2"/>
      </rPr>
      <t>.)</t>
    </r>
  </si>
  <si>
    <t>average</t>
  </si>
  <si>
    <t>andy</t>
  </si>
  <si>
    <t>ANR - OK</t>
  </si>
  <si>
    <t>sandra</t>
  </si>
  <si>
    <t>COL GULF</t>
  </si>
  <si>
    <t>E TX HSC</t>
  </si>
  <si>
    <t>kerry x6238</t>
  </si>
  <si>
    <t>Mich Mich Con  GDA?</t>
  </si>
  <si>
    <t>NGPL MC</t>
  </si>
  <si>
    <t>PEPL TO</t>
  </si>
  <si>
    <t>PGE TX</t>
  </si>
  <si>
    <t>robyn</t>
  </si>
  <si>
    <t>Reliant - NORAM E</t>
  </si>
  <si>
    <t>SONAT - LA</t>
  </si>
  <si>
    <t>TENN LA, LEG ???</t>
  </si>
  <si>
    <t>TETCO S Tx</t>
  </si>
  <si>
    <t>WMS TOK</t>
  </si>
  <si>
    <r>
      <t xml:space="preserve">TRUNK LA [?? </t>
    </r>
    <r>
      <rPr>
        <b/>
        <sz val="10"/>
        <color indexed="8"/>
        <rFont val="Arial"/>
        <family val="2"/>
      </rPr>
      <t xml:space="preserve">E </t>
    </r>
    <r>
      <rPr>
        <sz val="10"/>
        <color indexed="8"/>
        <rFont val="Arial"/>
        <family val="2"/>
      </rPr>
      <t>OR W]</t>
    </r>
  </si>
  <si>
    <t>cary</t>
  </si>
  <si>
    <t>TW - ILLIQUID, USE EP PERM</t>
  </si>
  <si>
    <t>TETCO E LA</t>
  </si>
  <si>
    <r>
      <t>95%</t>
    </r>
    <r>
      <rPr>
        <sz val="9"/>
        <color indexed="8"/>
        <rFont val="Arial"/>
        <family val="2"/>
      </rPr>
      <t xml:space="preserve"> of NNG-TOK</t>
    </r>
  </si>
  <si>
    <t>0.005 - trunkline lat fee,  no fuel</t>
  </si>
  <si>
    <t>NGPL LA</t>
  </si>
  <si>
    <t>ANR - LA</t>
  </si>
  <si>
    <t>TETCO WLA</t>
  </si>
  <si>
    <t>Arcadia, W. - THIS PRICING STARTS IN APRIL - 5 YRS [$0.015 IS A DEHY FEE].</t>
  </si>
  <si>
    <t>Elm Grove - FLOWS INTO ML TETCO, HOWEVER, TETCO IS GOING TO SPIN OFF NON REG AND THIS WILL SOON BE GATH - SEE 2ND LINE</t>
  </si>
  <si>
    <t>Follett - #2 WELL: KCS GETS 85% OF TG GAS &amp; 89% OF NGL'S, #3 WELL: KW @ TG WITH 100% OF WH VOLS, NO NGL'S</t>
  </si>
  <si>
    <t>* based on gas $ of:</t>
  </si>
  <si>
    <r>
      <t>80%</t>
    </r>
    <r>
      <rPr>
        <sz val="9"/>
        <color indexed="8"/>
        <rFont val="Arial"/>
        <family val="2"/>
      </rPr>
      <t xml:space="preserve"> of NNG - TOK</t>
    </r>
  </si>
  <si>
    <t>NNG TOK</t>
  </si>
  <si>
    <t>PEPL - TO</t>
  </si>
  <si>
    <t>Pd to Mt. Front $0.08</t>
  </si>
  <si>
    <t>Mocane-Laverne- BARBY IS 89/89, BERRY [THUS, NO CMS GATH/FUEL], CLEAR LK IS 85/70, COCKRELL IS 90/90, STABEL IS 94/94</t>
  </si>
  <si>
    <r>
      <t>AVE OF</t>
    </r>
    <r>
      <rPr>
        <b/>
        <sz val="9"/>
        <color indexed="8"/>
        <rFont val="Arial"/>
        <family val="2"/>
      </rPr>
      <t xml:space="preserve"> 95%</t>
    </r>
    <r>
      <rPr>
        <sz val="9"/>
        <color indexed="8"/>
        <rFont val="Arial"/>
        <family val="2"/>
      </rPr>
      <t xml:space="preserve"> E TX HSC &amp; 100% PGE TX</t>
    </r>
  </si>
  <si>
    <r>
      <t>95%</t>
    </r>
    <r>
      <rPr>
        <sz val="9"/>
        <color indexed="8"/>
        <rFont val="Arial"/>
        <family val="2"/>
      </rPr>
      <t xml:space="preserve"> E TX HSC</t>
    </r>
  </si>
  <si>
    <r>
      <t>90%</t>
    </r>
    <r>
      <rPr>
        <sz val="9"/>
        <color indexed="8"/>
        <rFont val="Arial"/>
        <family val="2"/>
      </rPr>
      <t xml:space="preserve"> E TX HSC</t>
    </r>
  </si>
  <si>
    <t xml:space="preserve">Sawyer - RE-DO GALBREATH BASIS, </t>
  </si>
  <si>
    <r>
      <t xml:space="preserve">92% </t>
    </r>
    <r>
      <rPr>
        <sz val="9"/>
        <color indexed="8"/>
        <rFont val="Arial"/>
        <family val="2"/>
      </rPr>
      <t>E TX HSC</t>
    </r>
  </si>
  <si>
    <t>Shugart, W. - FED #19 IS 88/88</t>
  </si>
  <si>
    <r>
      <t xml:space="preserve">90% </t>
    </r>
    <r>
      <rPr>
        <sz val="9"/>
        <color indexed="8"/>
        <rFont val="Arial"/>
        <family val="2"/>
      </rPr>
      <t>OF AVE OF NNG TOK, TW, EP PERM</t>
    </r>
  </si>
  <si>
    <t>Sonora - RE DO MIERS BASIS</t>
  </si>
  <si>
    <r>
      <t xml:space="preserve">95% </t>
    </r>
    <r>
      <rPr>
        <sz val="9"/>
        <color indexed="8"/>
        <rFont val="Arial"/>
        <family val="2"/>
      </rPr>
      <t>E TX HSC</t>
    </r>
  </si>
  <si>
    <t>Commissioners #14-1 &amp; McCabe</t>
  </si>
  <si>
    <t>plant?</t>
  </si>
  <si>
    <t>SONAT LA</t>
  </si>
  <si>
    <t>Tetco S. Tx [$.03 upgrade due to ngl's]</t>
  </si>
  <si>
    <t>Need to find out Texaco fees</t>
  </si>
  <si>
    <t>$0.10 treating, $0.10 comp</t>
  </si>
  <si>
    <t>hsc - .16 &amp; 1% fuel - .13 gath on 8/8 vol!!!!!</t>
  </si>
  <si>
    <t>Clara N</t>
  </si>
  <si>
    <t>gathering $.075 plus actual fuel</t>
  </si>
  <si>
    <t>Koch S. La plus .02 [85/85 contract]</t>
  </si>
  <si>
    <t>none -split conn to hpl/tenn zn 0</t>
  </si>
  <si>
    <t>$.09 thru hpl to tejas</t>
  </si>
  <si>
    <t>TENN LA</t>
  </si>
  <si>
    <t>TENN LA +.005</t>
  </si>
  <si>
    <t>.199/MCF &amp; .249/BBL</t>
  </si>
  <si>
    <t>REC 75% NGLs, 100% Residue at 93% HSC</t>
  </si>
  <si>
    <t>TREATING FEE .015/MCF INLET</t>
  </si>
  <si>
    <r>
      <t xml:space="preserve">93% </t>
    </r>
    <r>
      <rPr>
        <sz val="10"/>
        <rFont val="Arial"/>
      </rPr>
      <t>OF HSC</t>
    </r>
  </si>
  <si>
    <t>TRCO ZN 4</t>
  </si>
  <si>
    <t>Padre Island N</t>
  </si>
  <si>
    <t>Transco Zone 4</t>
  </si>
  <si>
    <t>TIK</t>
  </si>
  <si>
    <t>$.10 gath fee, .01 dehy to Williams</t>
  </si>
  <si>
    <t>HSC less $.09, fuel TIK</t>
  </si>
  <si>
    <t>HSC less $.15</t>
  </si>
  <si>
    <t>no liquids, thus no fees</t>
  </si>
  <si>
    <t>Provident City [FO]</t>
  </si>
  <si>
    <t>Provident City NE</t>
  </si>
  <si>
    <t>Tetco S. Tx , no upgrades</t>
  </si>
  <si>
    <t>help pay for gath line - no fees</t>
  </si>
  <si>
    <t>Welder Ranch &amp; Salem</t>
  </si>
  <si>
    <t>mcf/d</t>
  </si>
  <si>
    <t>SP 18</t>
  </si>
  <si>
    <t>Verm 320</t>
  </si>
  <si>
    <t>Verm 325</t>
  </si>
  <si>
    <t>HI A327</t>
  </si>
  <si>
    <t>SP 14/15</t>
  </si>
  <si>
    <t>TRCO ZN3</t>
  </si>
  <si>
    <t>ANR LA</t>
  </si>
  <si>
    <t>TENN LA [ZN 1]</t>
  </si>
  <si>
    <t>PRICING POINT</t>
  </si>
  <si>
    <t>FLOW</t>
  </si>
  <si>
    <t>To Pioneer's SP 13 [?], then to TRCO [meter #0067].  Per KCS, says directly into TRCO, no costs to TRCO.</t>
  </si>
  <si>
    <t>$0.0794 &amp; .45%</t>
  </si>
  <si>
    <t>Into Stingray @ #7117, then to NGPL.</t>
  </si>
  <si>
    <t>$0.1414 &amp; .7%</t>
  </si>
  <si>
    <t>To KCS' Verm 320, then into Stingray @ #7117, then to NGPL.</t>
  </si>
  <si>
    <t>WCam 149</t>
  </si>
  <si>
    <t>ECam 160</t>
  </si>
  <si>
    <t>Ties in directly to TETCO @ #71474.</t>
  </si>
  <si>
    <t>$0.1294 &amp; 1%</t>
  </si>
  <si>
    <t>TRANSPORT/FUEL</t>
  </si>
  <si>
    <t>HALL HOUSTON VPP</t>
  </si>
  <si>
    <t>Note that KCS did this deal @ a Henry Hub NYMEX price, and that Hall Houston did the basis swap.  Hall Houston keeps KCS whole on all transport charges AND the basis diff from Henry Hub to the pricing point each month.</t>
  </si>
  <si>
    <t>VPP *</t>
  </si>
  <si>
    <t>* See VPP worksheet in this file</t>
  </si>
  <si>
    <t>To WCam 167, then ANR [meter #186211].  Per KCS, no cost to get to WCam 167.</t>
  </si>
  <si>
    <t xml:space="preserve">To Bois d'arc's STim 34, then to TENN [meter #019012 - 500 leg].  </t>
  </si>
  <si>
    <t>Ties into ANR lateral [$0.005 fee], then to HIOS [$0.1244, 1%], then to either ANR [SE] or UTOS.  Prefer ANR, but currently not processing, thus, must flow to 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</si>
</sst>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quot;$&quot;#,##0.000_);[Red]\(&quot;$&quot;#,##0.000\)"/>
    <numFmt numFmtId="166" formatCode="&quot;$&quot;#,##0.0000_);[Red]\(&quot;$&quot;#,##0.0000\)"/>
    <numFmt numFmtId="168" formatCode="0.0%"/>
    <numFmt numFmtId="170" formatCode="0.0000%"/>
    <numFmt numFmtId="171" formatCode="&quot;$&quot;0.0000"/>
    <numFmt numFmtId="172" formatCode="m\/yy"/>
    <numFmt numFmtId="173" formatCode="0.0000"/>
    <numFmt numFmtId="174" formatCode="&quot;$&quot;#,##0.0000_);\(&quot;$&quot;#,##0.00\)"/>
    <numFmt numFmtId="175" formatCode="0.000"/>
    <numFmt numFmtId="177" formatCode="&quot;$&quot;#,##0.000_);\(&quot;$&quot;#,##0.0\)"/>
    <numFmt numFmtId="178" formatCode="&quot;$&quot;#,##0.00"/>
    <numFmt numFmtId="179" formatCode="&quot;$&quot;#,##0.0000"/>
    <numFmt numFmtId="180" formatCode="#,##0.0000_);\(#,##0.0000\)"/>
    <numFmt numFmtId="184" formatCode="0.00000"/>
    <numFmt numFmtId="185" formatCode="_(* #,##0.000_);_(* \(#,##0.000\);_(* &quot;-&quot;??_);_(@_)"/>
    <numFmt numFmtId="193" formatCode="0.00000%"/>
    <numFmt numFmtId="194" formatCode="#,##0.00000"/>
    <numFmt numFmtId="199" formatCode="#,##0.00000_);\(#,##0.00000\)"/>
    <numFmt numFmtId="201" formatCode="_(* #,##0_);_(* \(#,##0\);_(* &quot;-&quot;??_);_(@_)"/>
    <numFmt numFmtId="202" formatCode="#,##0.0000_);[Red]\(#,##0.0000\)"/>
  </numFmts>
  <fonts count="26">
    <font>
      <sz val="10"/>
      <name val="Arial"/>
    </font>
    <font>
      <sz val="10"/>
      <name val="Arial"/>
    </font>
    <font>
      <b/>
      <sz val="10"/>
      <name val="Arial"/>
      <family val="2"/>
    </font>
    <font>
      <b/>
      <u/>
      <sz val="10"/>
      <name val="Arial"/>
      <family val="2"/>
    </font>
    <font>
      <b/>
      <sz val="18"/>
      <name val="Arial"/>
      <family val="2"/>
    </font>
    <font>
      <b/>
      <sz val="10"/>
      <color indexed="8"/>
      <name val="Arial"/>
      <family val="2"/>
    </font>
    <font>
      <u/>
      <sz val="10"/>
      <color indexed="12"/>
      <name val="Arial"/>
    </font>
    <font>
      <sz val="8.5"/>
      <name val="LinePrinter"/>
    </font>
    <font>
      <b/>
      <sz val="16"/>
      <color indexed="8"/>
      <name val="Arial"/>
      <family val="2"/>
    </font>
    <font>
      <sz val="9"/>
      <color indexed="8"/>
      <name val="Arial"/>
      <family val="2"/>
    </font>
    <font>
      <b/>
      <sz val="9"/>
      <color indexed="8"/>
      <name val="Arial"/>
      <family val="2"/>
    </font>
    <font>
      <sz val="8"/>
      <color indexed="8"/>
      <name val="Arial"/>
      <family val="2"/>
    </font>
    <font>
      <b/>
      <sz val="12"/>
      <color indexed="8"/>
      <name val="Arial"/>
      <family val="2"/>
    </font>
    <font>
      <sz val="12"/>
      <color indexed="8"/>
      <name val="Arial"/>
      <family val="2"/>
    </font>
    <font>
      <sz val="9"/>
      <name val="Arial"/>
      <family val="2"/>
    </font>
    <font>
      <b/>
      <sz val="12"/>
      <color indexed="46"/>
      <name val="Arial"/>
      <family val="2"/>
    </font>
    <font>
      <u/>
      <sz val="9"/>
      <color indexed="8"/>
      <name val="Arial"/>
      <family val="2"/>
    </font>
    <font>
      <u/>
      <sz val="9"/>
      <name val="Arial"/>
      <family val="2"/>
    </font>
    <font>
      <b/>
      <sz val="9"/>
      <name val="Arial"/>
      <family val="2"/>
    </font>
    <font>
      <sz val="9"/>
      <color indexed="46"/>
      <name val="Arial"/>
      <family val="2"/>
    </font>
    <font>
      <b/>
      <sz val="12"/>
      <name val="Arial"/>
      <family val="2"/>
    </font>
    <font>
      <b/>
      <sz val="8"/>
      <color indexed="81"/>
      <name val="Tahoma"/>
    </font>
    <font>
      <sz val="8"/>
      <color indexed="81"/>
      <name val="Tahoma"/>
    </font>
    <font>
      <sz val="10"/>
      <color indexed="8"/>
      <name val="Arial"/>
      <family val="2"/>
    </font>
    <font>
      <b/>
      <sz val="11"/>
      <color indexed="8"/>
      <name val="Arial"/>
      <family val="2"/>
    </font>
    <font>
      <b/>
      <sz val="16"/>
      <name val="Arial"/>
      <family val="2"/>
    </font>
  </fonts>
  <fills count="5">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49"/>
        <bgColor indexed="64"/>
      </patternFill>
    </fill>
  </fills>
  <borders count="7">
    <border>
      <left/>
      <right/>
      <top/>
      <bottom/>
      <diagonal/>
    </border>
    <border>
      <left style="double">
        <color indexed="64"/>
      </left>
      <right style="double">
        <color indexed="64"/>
      </right>
      <top style="double">
        <color indexed="64"/>
      </top>
      <bottom style="double">
        <color indexed="64"/>
      </bottom>
      <diagonal/>
    </border>
    <border>
      <left/>
      <right/>
      <top/>
      <bottom style="hair">
        <color indexed="64"/>
      </bottom>
      <diagonal/>
    </border>
    <border>
      <left/>
      <right/>
      <top/>
      <bottom style="dashed">
        <color indexed="64"/>
      </bottom>
      <diagonal/>
    </border>
    <border>
      <left/>
      <right/>
      <top style="dashed">
        <color indexed="64"/>
      </top>
      <bottom style="dashed">
        <color indexed="64"/>
      </bottom>
      <diagonal/>
    </border>
    <border>
      <left/>
      <right/>
      <top style="thin">
        <color indexed="64"/>
      </top>
      <bottom style="thin">
        <color indexed="64"/>
      </bottom>
      <diagonal/>
    </border>
    <border>
      <left/>
      <right/>
      <top/>
      <bottom style="thin">
        <color indexed="64"/>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174" fontId="7" fillId="0" borderId="0" applyBorder="0"/>
  </cellStyleXfs>
  <cellXfs count="417">
    <xf numFmtId="0" fontId="0" fillId="0" borderId="0" xfId="0"/>
    <xf numFmtId="0" fontId="2" fillId="0" borderId="0" xfId="0" applyFont="1"/>
    <xf numFmtId="0" fontId="3" fillId="0" borderId="0" xfId="0" applyFont="1"/>
    <xf numFmtId="0" fontId="0" fillId="0" borderId="0" xfId="0" applyAlignment="1">
      <alignment horizontal="left"/>
    </xf>
    <xf numFmtId="0" fontId="3" fillId="0" borderId="0" xfId="0" applyFont="1" applyAlignment="1">
      <alignment horizontal="left"/>
    </xf>
    <xf numFmtId="0" fontId="2" fillId="0" borderId="0" xfId="0" applyFont="1" applyAlignment="1">
      <alignment horizontal="left"/>
    </xf>
    <xf numFmtId="166" fontId="2" fillId="0" borderId="0" xfId="0" applyNumberFormat="1" applyFont="1" applyAlignment="1">
      <alignment horizontal="left"/>
    </xf>
    <xf numFmtId="0" fontId="0" fillId="2" borderId="0" xfId="0" applyFill="1" applyAlignment="1">
      <alignment horizontal="left"/>
    </xf>
    <xf numFmtId="0" fontId="0" fillId="2" borderId="0" xfId="0" applyFill="1"/>
    <xf numFmtId="14" fontId="0" fillId="2" borderId="0" xfId="0" applyNumberFormat="1" applyFill="1" applyAlignment="1">
      <alignment horizontal="left"/>
    </xf>
    <xf numFmtId="41" fontId="0" fillId="2" borderId="0" xfId="0" applyNumberFormat="1" applyFill="1"/>
    <xf numFmtId="0" fontId="0" fillId="0" borderId="0" xfId="0" applyFill="1"/>
    <xf numFmtId="0" fontId="0" fillId="0" borderId="0" xfId="0" applyFill="1" applyAlignment="1">
      <alignment horizontal="left"/>
    </xf>
    <xf numFmtId="0" fontId="4" fillId="0" borderId="0" xfId="0" applyFont="1" applyAlignment="1">
      <alignment horizontal="left"/>
    </xf>
    <xf numFmtId="166" fontId="0" fillId="0" borderId="0" xfId="0" applyNumberFormat="1" applyAlignment="1">
      <alignment horizontal="right"/>
    </xf>
    <xf numFmtId="170" fontId="0" fillId="0" borderId="0" xfId="6" applyNumberFormat="1" applyFont="1" applyAlignment="1">
      <alignment horizontal="right"/>
    </xf>
    <xf numFmtId="166" fontId="2" fillId="0" borderId="0" xfId="0" applyNumberFormat="1" applyFont="1" applyAlignment="1">
      <alignment horizontal="right"/>
    </xf>
    <xf numFmtId="170" fontId="2" fillId="0" borderId="0" xfId="6" applyNumberFormat="1" applyFont="1" applyAlignment="1">
      <alignment horizontal="right"/>
    </xf>
    <xf numFmtId="166" fontId="0" fillId="2" borderId="0" xfId="0" applyNumberFormat="1" applyFill="1" applyAlignment="1">
      <alignment horizontal="right"/>
    </xf>
    <xf numFmtId="170" fontId="0" fillId="2" borderId="0" xfId="6" applyNumberFormat="1" applyFont="1" applyFill="1" applyAlignment="1">
      <alignment horizontal="right"/>
    </xf>
    <xf numFmtId="166" fontId="0" fillId="0" borderId="0" xfId="0" applyNumberFormat="1" applyFill="1" applyAlignment="1">
      <alignment horizontal="right"/>
    </xf>
    <xf numFmtId="170" fontId="0" fillId="0" borderId="0" xfId="6" applyNumberFormat="1" applyFont="1" applyFill="1" applyAlignment="1">
      <alignment horizontal="right"/>
    </xf>
    <xf numFmtId="165" fontId="0" fillId="0" borderId="0" xfId="0" applyNumberFormat="1" applyFill="1" applyAlignment="1">
      <alignment horizontal="left"/>
    </xf>
    <xf numFmtId="14" fontId="0" fillId="0" borderId="0" xfId="0" applyNumberFormat="1" applyFill="1" applyAlignment="1">
      <alignment horizontal="left"/>
    </xf>
    <xf numFmtId="165" fontId="0" fillId="2" borderId="0" xfId="0" applyNumberFormat="1" applyFill="1" applyAlignment="1">
      <alignment horizontal="left"/>
    </xf>
    <xf numFmtId="0" fontId="8" fillId="0" borderId="0" xfId="0" applyFont="1" applyFill="1" applyBorder="1" applyAlignment="1">
      <alignment horizontal="left" vertical="center"/>
    </xf>
    <xf numFmtId="166" fontId="9" fillId="0" borderId="0" xfId="0" applyNumberFormat="1" applyFont="1" applyFill="1" applyBorder="1" applyAlignment="1">
      <alignment vertical="center"/>
    </xf>
    <xf numFmtId="168" fontId="9" fillId="0" borderId="0" xfId="6" applyNumberFormat="1" applyFont="1" applyFill="1" applyBorder="1" applyAlignment="1">
      <alignment horizontal="right" vertical="center"/>
    </xf>
    <xf numFmtId="9" fontId="9" fillId="0" borderId="0" xfId="6" applyFont="1" applyFill="1" applyBorder="1" applyAlignment="1">
      <alignment horizontal="right" vertical="center"/>
    </xf>
    <xf numFmtId="0" fontId="9" fillId="0" borderId="0" xfId="0" applyFont="1" applyFill="1" applyBorder="1" applyAlignment="1">
      <alignment horizontal="right" vertical="center"/>
    </xf>
    <xf numFmtId="201" fontId="9" fillId="0" borderId="0" xfId="1" applyNumberFormat="1" applyFont="1" applyFill="1" applyBorder="1" applyAlignment="1">
      <alignment horizontal="right" vertical="center"/>
    </xf>
    <xf numFmtId="0" fontId="9" fillId="0" borderId="0" xfId="0" applyFont="1" applyAlignment="1">
      <alignment vertical="center"/>
    </xf>
    <xf numFmtId="37" fontId="9" fillId="0" borderId="0" xfId="0" applyNumberFormat="1" applyFont="1" applyFill="1" applyAlignment="1">
      <alignment horizontal="center" vertical="center"/>
    </xf>
    <xf numFmtId="37" fontId="9" fillId="0" borderId="0" xfId="0" applyNumberFormat="1" applyFont="1" applyAlignment="1">
      <alignment horizontal="center" vertical="center"/>
    </xf>
    <xf numFmtId="199" fontId="9" fillId="0" borderId="0" xfId="0" applyNumberFormat="1" applyFont="1" applyAlignment="1">
      <alignment horizontal="center" vertical="center"/>
    </xf>
    <xf numFmtId="184" fontId="9" fillId="0" borderId="0" xfId="0" applyNumberFormat="1" applyFont="1" applyAlignment="1">
      <alignment vertical="center"/>
    </xf>
    <xf numFmtId="193" fontId="9" fillId="0" borderId="0" xfId="0" applyNumberFormat="1" applyFont="1" applyAlignment="1">
      <alignment horizontal="center" vertical="center"/>
    </xf>
    <xf numFmtId="184" fontId="9" fillId="0" borderId="0" xfId="0" applyNumberFormat="1" applyFont="1" applyAlignment="1">
      <alignment horizontal="center" vertical="center"/>
    </xf>
    <xf numFmtId="172" fontId="9" fillId="0" borderId="0" xfId="0" applyNumberFormat="1" applyFont="1" applyAlignment="1">
      <alignment vertical="center"/>
    </xf>
    <xf numFmtId="184" fontId="9" fillId="0" borderId="0" xfId="0" applyNumberFormat="1" applyFont="1" applyAlignment="1">
      <alignment horizontal="right" vertical="center"/>
    </xf>
    <xf numFmtId="171" fontId="9" fillId="0" borderId="0" xfId="0"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applyFill="1" applyBorder="1" applyAlignment="1">
      <alignment vertical="center"/>
    </xf>
    <xf numFmtId="0" fontId="9" fillId="0" borderId="0" xfId="0" applyFont="1" applyFill="1" applyAlignment="1">
      <alignment vertical="center"/>
    </xf>
    <xf numFmtId="166" fontId="2" fillId="0" borderId="0" xfId="0" applyNumberFormat="1" applyFont="1" applyAlignment="1">
      <alignment horizontal="right" wrapText="1"/>
    </xf>
    <xf numFmtId="168" fontId="2" fillId="0" borderId="0" xfId="6" applyNumberFormat="1" applyFont="1" applyAlignment="1">
      <alignment horizontal="right"/>
    </xf>
    <xf numFmtId="9" fontId="1" fillId="0" borderId="0" xfId="6" applyAlignment="1">
      <alignment horizontal="right"/>
    </xf>
    <xf numFmtId="201" fontId="2" fillId="0" borderId="0" xfId="1" applyNumberFormat="1" applyFont="1" applyAlignment="1">
      <alignment horizontal="right"/>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37" fontId="10" fillId="0" borderId="1" xfId="0" applyNumberFormat="1" applyFont="1" applyFill="1" applyBorder="1" applyAlignment="1">
      <alignment horizontal="center" vertical="center" wrapText="1"/>
    </xf>
    <xf numFmtId="199" fontId="10" fillId="0" borderId="1" xfId="0" applyNumberFormat="1" applyFont="1" applyFill="1" applyBorder="1" applyAlignment="1">
      <alignment horizontal="center" vertical="center" wrapText="1"/>
    </xf>
    <xf numFmtId="184" fontId="10" fillId="0" borderId="1" xfId="0" applyNumberFormat="1" applyFont="1" applyFill="1" applyBorder="1" applyAlignment="1">
      <alignment horizontal="center" vertical="center" wrapText="1"/>
    </xf>
    <xf numFmtId="193" fontId="10" fillId="0" borderId="1" xfId="0" applyNumberFormat="1" applyFont="1" applyFill="1" applyBorder="1" applyAlignment="1">
      <alignment horizontal="center" vertical="center" wrapText="1"/>
    </xf>
    <xf numFmtId="184" fontId="10" fillId="0" borderId="1" xfId="0" applyNumberFormat="1" applyFont="1" applyFill="1" applyBorder="1" applyAlignment="1">
      <alignment horizontal="center" vertical="center"/>
    </xf>
    <xf numFmtId="172" fontId="10" fillId="0" borderId="1" xfId="0" applyNumberFormat="1" applyFont="1" applyFill="1" applyBorder="1" applyAlignment="1">
      <alignment horizontal="center" vertical="center" wrapText="1"/>
    </xf>
    <xf numFmtId="171" fontId="10"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0" xfId="0" applyFont="1" applyFill="1" applyBorder="1" applyAlignment="1">
      <alignment horizontal="center" vertical="center"/>
    </xf>
    <xf numFmtId="9" fontId="2" fillId="0" borderId="0" xfId="6" applyFont="1" applyAlignment="1">
      <alignment horizontal="right"/>
    </xf>
    <xf numFmtId="14" fontId="10" fillId="0" borderId="0" xfId="0" applyNumberFormat="1" applyFont="1" applyFill="1" applyBorder="1" applyAlignment="1">
      <alignment horizontal="center" vertical="center"/>
    </xf>
    <xf numFmtId="0" fontId="10" fillId="0" borderId="0" xfId="0" applyFont="1" applyFill="1" applyBorder="1" applyAlignment="1">
      <alignment horizontal="center" vertical="center"/>
    </xf>
    <xf numFmtId="37" fontId="11" fillId="0" borderId="0" xfId="0" applyNumberFormat="1" applyFont="1" applyFill="1" applyBorder="1" applyAlignment="1">
      <alignment horizontal="center" vertical="center" wrapText="1"/>
    </xf>
    <xf numFmtId="37" fontId="10" fillId="0" borderId="0" xfId="0" applyNumberFormat="1" applyFont="1" applyFill="1" applyBorder="1" applyAlignment="1">
      <alignment horizontal="center" vertical="center" wrapText="1"/>
    </xf>
    <xf numFmtId="199" fontId="10" fillId="0" borderId="0" xfId="0" applyNumberFormat="1" applyFont="1" applyFill="1" applyBorder="1" applyAlignment="1">
      <alignment horizontal="center" vertical="center" wrapText="1"/>
    </xf>
    <xf numFmtId="184" fontId="10" fillId="0" borderId="0" xfId="0" applyNumberFormat="1" applyFont="1" applyFill="1" applyBorder="1" applyAlignment="1">
      <alignment horizontal="center" vertical="center" wrapText="1"/>
    </xf>
    <xf numFmtId="193" fontId="10" fillId="0" borderId="0" xfId="0" applyNumberFormat="1" applyFont="1" applyFill="1" applyBorder="1" applyAlignment="1">
      <alignment horizontal="center" vertical="center" wrapText="1"/>
    </xf>
    <xf numFmtId="184" fontId="10" fillId="0" borderId="0" xfId="0" applyNumberFormat="1" applyFont="1" applyFill="1" applyBorder="1" applyAlignment="1">
      <alignment horizontal="center" vertical="center"/>
    </xf>
    <xf numFmtId="172" fontId="10" fillId="0" borderId="0" xfId="0" applyNumberFormat="1" applyFont="1" applyFill="1" applyBorder="1" applyAlignment="1">
      <alignment horizontal="center" vertical="center" wrapText="1"/>
    </xf>
    <xf numFmtId="171" fontId="10" fillId="0" borderId="0" xfId="0" applyNumberFormat="1" applyFont="1" applyFill="1" applyBorder="1" applyAlignment="1">
      <alignment horizontal="center" vertical="center" wrapText="1"/>
    </xf>
    <xf numFmtId="0" fontId="10" fillId="0" borderId="0" xfId="0" applyFont="1" applyFill="1" applyBorder="1" applyAlignment="1">
      <alignment horizontal="left" vertical="center"/>
    </xf>
    <xf numFmtId="14" fontId="12" fillId="2" borderId="0" xfId="0" applyNumberFormat="1" applyFont="1" applyFill="1" applyBorder="1" applyAlignment="1">
      <alignment horizontal="left" vertical="center"/>
    </xf>
    <xf numFmtId="166" fontId="13" fillId="2" borderId="0" xfId="0" applyNumberFormat="1" applyFont="1" applyFill="1" applyBorder="1" applyAlignment="1">
      <alignment horizontal="center" vertical="center"/>
    </xf>
    <xf numFmtId="168" fontId="13" fillId="2" borderId="0" xfId="6" applyNumberFormat="1" applyFont="1" applyFill="1" applyBorder="1" applyAlignment="1">
      <alignment horizontal="right" vertical="center"/>
    </xf>
    <xf numFmtId="9" fontId="13" fillId="2" borderId="0" xfId="6" applyFont="1" applyFill="1" applyBorder="1" applyAlignment="1">
      <alignment horizontal="right" vertical="center"/>
    </xf>
    <xf numFmtId="0" fontId="13" fillId="2" borderId="0" xfId="0" applyFont="1" applyFill="1" applyBorder="1" applyAlignment="1">
      <alignment horizontal="right" vertical="center"/>
    </xf>
    <xf numFmtId="201" fontId="13" fillId="2" borderId="0" xfId="1" applyNumberFormat="1" applyFont="1" applyFill="1" applyBorder="1" applyAlignment="1">
      <alignment horizontal="righ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9" fillId="0" borderId="0" xfId="0" applyFont="1" applyFill="1" applyBorder="1" applyAlignment="1">
      <alignment horizontal="left" vertical="center"/>
    </xf>
    <xf numFmtId="168" fontId="10" fillId="0" borderId="0" xfId="6" applyNumberFormat="1" applyFont="1" applyFill="1" applyBorder="1" applyAlignment="1">
      <alignment horizontal="right" vertical="center"/>
    </xf>
    <xf numFmtId="0" fontId="14" fillId="0" borderId="0" xfId="0" applyFont="1" applyBorder="1" applyAlignment="1">
      <alignment vertical="center"/>
    </xf>
    <xf numFmtId="14" fontId="9" fillId="0" borderId="0" xfId="0" applyNumberFormat="1" applyFont="1" applyFill="1" applyBorder="1" applyAlignment="1">
      <alignment horizontal="center" vertical="center"/>
    </xf>
    <xf numFmtId="3" fontId="9" fillId="3" borderId="0" xfId="0" applyNumberFormat="1" applyFont="1" applyFill="1" applyBorder="1" applyAlignment="1">
      <alignment horizontal="center" vertical="center"/>
    </xf>
    <xf numFmtId="199" fontId="9" fillId="3" borderId="0" xfId="0" applyNumberFormat="1" applyFont="1" applyFill="1" applyBorder="1" applyAlignment="1">
      <alignment horizontal="center" vertical="center"/>
    </xf>
    <xf numFmtId="184" fontId="9" fillId="0" borderId="0" xfId="0" applyNumberFormat="1" applyFont="1" applyFill="1" applyBorder="1" applyAlignment="1">
      <alignment horizontal="center" vertical="center"/>
    </xf>
    <xf numFmtId="184" fontId="9" fillId="0" borderId="0" xfId="7" applyNumberFormat="1" applyFont="1" applyFill="1" applyBorder="1" applyAlignment="1">
      <alignment horizontal="center" vertical="center"/>
    </xf>
    <xf numFmtId="193" fontId="9" fillId="0" borderId="0" xfId="6" applyNumberFormat="1" applyFont="1" applyFill="1" applyBorder="1" applyAlignment="1">
      <alignment horizontal="center" vertical="center"/>
    </xf>
    <xf numFmtId="172" fontId="9" fillId="0" borderId="0" xfId="0" applyNumberFormat="1" applyFont="1" applyFill="1" applyBorder="1" applyAlignment="1">
      <alignment horizontal="center" vertical="center"/>
    </xf>
    <xf numFmtId="184" fontId="14" fillId="0" borderId="0" xfId="1" applyNumberFormat="1" applyFont="1" applyFill="1" applyBorder="1" applyAlignment="1">
      <alignment horizontal="center" vertical="center"/>
    </xf>
    <xf numFmtId="171" fontId="9" fillId="0" borderId="0" xfId="7" applyNumberFormat="1" applyFont="1" applyFill="1" applyBorder="1" applyAlignment="1">
      <alignment horizontal="center" vertical="center"/>
    </xf>
    <xf numFmtId="0" fontId="9" fillId="0" borderId="0" xfId="0" applyFont="1" applyFill="1" applyAlignment="1">
      <alignment horizontal="center" vertical="center"/>
    </xf>
    <xf numFmtId="168" fontId="9" fillId="0" borderId="0" xfId="6" applyNumberFormat="1" applyFont="1" applyFill="1" applyBorder="1" applyAlignment="1">
      <alignment horizontal="right" vertical="center" wrapText="1"/>
    </xf>
    <xf numFmtId="8" fontId="9" fillId="0" borderId="0" xfId="0" applyNumberFormat="1" applyFont="1" applyFill="1" applyBorder="1" applyAlignment="1">
      <alignment vertical="center"/>
    </xf>
    <xf numFmtId="0" fontId="14" fillId="0" borderId="0" xfId="0" applyFont="1" applyFill="1" applyBorder="1" applyAlignment="1">
      <alignment vertical="center"/>
    </xf>
    <xf numFmtId="3" fontId="9" fillId="0" borderId="0" xfId="0" applyNumberFormat="1" applyFont="1" applyFill="1" applyBorder="1" applyAlignment="1">
      <alignment horizontal="center" vertical="center"/>
    </xf>
    <xf numFmtId="199" fontId="9" fillId="0" borderId="0" xfId="0" applyNumberFormat="1" applyFont="1" applyFill="1" applyBorder="1" applyAlignment="1">
      <alignment horizontal="center" vertical="center"/>
    </xf>
    <xf numFmtId="37" fontId="9" fillId="0" borderId="0" xfId="0" applyNumberFormat="1" applyFont="1" applyFill="1" applyBorder="1" applyAlignment="1">
      <alignment horizontal="center" vertical="center"/>
    </xf>
    <xf numFmtId="184" fontId="9" fillId="0" borderId="0" xfId="0" applyNumberFormat="1" applyFont="1" applyFill="1" applyBorder="1" applyAlignment="1">
      <alignment vertical="center"/>
    </xf>
    <xf numFmtId="193" fontId="9" fillId="0" borderId="0" xfId="0" applyNumberFormat="1" applyFont="1" applyFill="1" applyBorder="1" applyAlignment="1">
      <alignment horizontal="center" vertical="center"/>
    </xf>
    <xf numFmtId="172" fontId="9" fillId="0" borderId="0" xfId="0" applyNumberFormat="1" applyFont="1" applyFill="1" applyBorder="1" applyAlignment="1">
      <alignment vertical="center"/>
    </xf>
    <xf numFmtId="184" fontId="14" fillId="0" borderId="0" xfId="0" applyNumberFormat="1" applyFont="1" applyFill="1" applyBorder="1" applyAlignment="1">
      <alignment horizontal="right" vertical="center"/>
    </xf>
    <xf numFmtId="171" fontId="9"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166" fontId="13" fillId="2" borderId="0" xfId="0" applyNumberFormat="1" applyFont="1" applyFill="1" applyBorder="1" applyAlignment="1">
      <alignment vertical="center"/>
    </xf>
    <xf numFmtId="0" fontId="13" fillId="2" borderId="0" xfId="0" applyFont="1" applyFill="1" applyBorder="1" applyAlignment="1">
      <alignment vertical="center"/>
    </xf>
    <xf numFmtId="0" fontId="12" fillId="2" borderId="0" xfId="0" applyFont="1" applyFill="1" applyBorder="1" applyAlignment="1">
      <alignment horizontal="left" vertical="center"/>
    </xf>
    <xf numFmtId="3" fontId="12" fillId="2" borderId="0" xfId="0" applyNumberFormat="1" applyFont="1" applyFill="1" applyBorder="1" applyAlignment="1">
      <alignment horizontal="center" vertical="center"/>
    </xf>
    <xf numFmtId="199" fontId="12" fillId="2" borderId="0" xfId="0" applyNumberFormat="1" applyFont="1" applyFill="1" applyBorder="1" applyAlignment="1">
      <alignment horizontal="center" vertical="center"/>
    </xf>
    <xf numFmtId="184" fontId="12" fillId="2" borderId="0" xfId="0" applyNumberFormat="1" applyFont="1" applyFill="1" applyBorder="1" applyAlignment="1">
      <alignment horizontal="center" vertical="center"/>
    </xf>
    <xf numFmtId="184" fontId="12" fillId="2" borderId="0" xfId="7" applyNumberFormat="1" applyFont="1" applyFill="1" applyBorder="1" applyAlignment="1">
      <alignment horizontal="left" vertical="center"/>
    </xf>
    <xf numFmtId="193" fontId="12" fillId="2" borderId="0" xfId="6" applyNumberFormat="1" applyFont="1" applyFill="1" applyBorder="1" applyAlignment="1">
      <alignment horizontal="left" vertical="center"/>
    </xf>
    <xf numFmtId="172" fontId="12" fillId="2" borderId="0" xfId="0" applyNumberFormat="1" applyFont="1" applyFill="1" applyBorder="1" applyAlignment="1">
      <alignment horizontal="left" vertical="center"/>
    </xf>
    <xf numFmtId="184" fontId="15" fillId="2" borderId="0" xfId="1" applyNumberFormat="1" applyFont="1" applyFill="1" applyBorder="1" applyAlignment="1">
      <alignment horizontal="left" vertical="center"/>
    </xf>
    <xf numFmtId="171" fontId="12" fillId="2" borderId="0" xfId="7" applyNumberFormat="1" applyFont="1" applyFill="1" applyBorder="1" applyAlignment="1">
      <alignment horizontal="left" vertical="center"/>
    </xf>
    <xf numFmtId="184" fontId="12" fillId="2"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14" fontId="14"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3" fontId="14" fillId="0" borderId="0" xfId="0" applyNumberFormat="1" applyFont="1" applyFill="1" applyBorder="1" applyAlignment="1">
      <alignment horizontal="center" vertical="center"/>
    </xf>
    <xf numFmtId="199" fontId="14" fillId="0" borderId="0"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84" fontId="14" fillId="0" borderId="0" xfId="7" applyNumberFormat="1" applyFont="1" applyFill="1" applyBorder="1" applyAlignment="1">
      <alignment horizontal="center" vertical="center"/>
    </xf>
    <xf numFmtId="193" fontId="14" fillId="0" borderId="0" xfId="6" applyNumberFormat="1" applyFont="1" applyFill="1" applyBorder="1" applyAlignment="1">
      <alignment horizontal="center" vertical="center"/>
    </xf>
    <xf numFmtId="184" fontId="14" fillId="0" borderId="0" xfId="0" applyNumberFormat="1" applyFont="1" applyFill="1" applyBorder="1" applyAlignment="1">
      <alignment horizontal="center" vertical="center"/>
    </xf>
    <xf numFmtId="172" fontId="14" fillId="0" borderId="0" xfId="0" applyNumberFormat="1" applyFont="1" applyFill="1" applyBorder="1" applyAlignment="1">
      <alignment horizontal="center" vertical="center"/>
    </xf>
    <xf numFmtId="171" fontId="14" fillId="0" borderId="0" xfId="7" applyNumberFormat="1" applyFont="1" applyFill="1" applyBorder="1" applyAlignment="1">
      <alignment horizontal="center" vertical="center"/>
    </xf>
    <xf numFmtId="0" fontId="14" fillId="0" borderId="0" xfId="0" applyFont="1" applyFill="1" applyBorder="1" applyAlignment="1">
      <alignment horizontal="left" vertical="center" wrapText="1"/>
    </xf>
    <xf numFmtId="0" fontId="9" fillId="0" borderId="2" xfId="0" applyFont="1" applyFill="1" applyBorder="1" applyAlignment="1">
      <alignment horizontal="center" vertical="center"/>
    </xf>
    <xf numFmtId="0" fontId="9" fillId="0" borderId="2" xfId="0" applyFont="1" applyFill="1" applyBorder="1" applyAlignment="1">
      <alignment vertical="center"/>
    </xf>
    <xf numFmtId="184" fontId="9" fillId="0" borderId="0" xfId="1" applyNumberFormat="1" applyFont="1" applyFill="1" applyBorder="1" applyAlignment="1">
      <alignment horizontal="right" vertical="center"/>
    </xf>
    <xf numFmtId="0" fontId="9" fillId="0" borderId="0" xfId="0" applyFont="1" applyBorder="1" applyAlignment="1">
      <alignment horizontal="left" vertical="center"/>
    </xf>
    <xf numFmtId="0" fontId="9" fillId="0" borderId="0" xfId="0" applyFont="1" applyBorder="1" applyAlignment="1">
      <alignment vertical="center"/>
    </xf>
    <xf numFmtId="0" fontId="9" fillId="0" borderId="0" xfId="0" applyFont="1" applyBorder="1" applyAlignment="1">
      <alignment horizontal="center" vertical="center"/>
    </xf>
    <xf numFmtId="199" fontId="9" fillId="0" borderId="0" xfId="0" applyNumberFormat="1" applyFont="1" applyBorder="1" applyAlignment="1">
      <alignment horizontal="center" vertical="center"/>
    </xf>
    <xf numFmtId="184" fontId="9" fillId="0" borderId="0" xfId="0" applyNumberFormat="1" applyFont="1" applyBorder="1" applyAlignment="1">
      <alignment horizontal="center" vertical="center"/>
    </xf>
    <xf numFmtId="184" fontId="9" fillId="0" borderId="0" xfId="0" applyNumberFormat="1" applyFont="1" applyBorder="1" applyAlignment="1">
      <alignment vertical="center"/>
    </xf>
    <xf numFmtId="193" fontId="9" fillId="0" borderId="0" xfId="0" applyNumberFormat="1" applyFont="1" applyBorder="1" applyAlignment="1">
      <alignment horizontal="center" vertical="center"/>
    </xf>
    <xf numFmtId="172" fontId="9" fillId="0" borderId="0" xfId="0" applyNumberFormat="1" applyFont="1" applyBorder="1" applyAlignment="1">
      <alignment vertical="center"/>
    </xf>
    <xf numFmtId="184" fontId="9" fillId="0" borderId="0" xfId="0" applyNumberFormat="1" applyFont="1" applyFill="1" applyBorder="1" applyAlignment="1">
      <alignment horizontal="right" vertical="center"/>
    </xf>
    <xf numFmtId="37" fontId="9" fillId="0" borderId="0" xfId="0" applyNumberFormat="1" applyFont="1" applyBorder="1" applyAlignment="1">
      <alignment horizontal="center" vertical="center"/>
    </xf>
    <xf numFmtId="193" fontId="9" fillId="0" borderId="0" xfId="6" applyNumberFormat="1" applyFont="1" applyBorder="1" applyAlignment="1">
      <alignment horizontal="center" vertical="center"/>
    </xf>
    <xf numFmtId="172" fontId="9" fillId="0" borderId="0" xfId="0" applyNumberFormat="1" applyFont="1" applyBorder="1" applyAlignment="1">
      <alignment horizontal="center" vertical="center"/>
    </xf>
    <xf numFmtId="171" fontId="9" fillId="0" borderId="0" xfId="7" applyNumberFormat="1" applyFont="1" applyFill="1" applyBorder="1" applyAlignment="1">
      <alignment horizontal="left" vertical="center"/>
    </xf>
    <xf numFmtId="0" fontId="10" fillId="0" borderId="0" xfId="0" applyFont="1" applyBorder="1" applyAlignment="1">
      <alignment horizontal="right" vertical="center"/>
    </xf>
    <xf numFmtId="37" fontId="10" fillId="0" borderId="0" xfId="0" applyNumberFormat="1" applyFont="1" applyFill="1" applyBorder="1" applyAlignment="1">
      <alignment horizontal="center" vertical="center"/>
    </xf>
    <xf numFmtId="37" fontId="10" fillId="0" borderId="0" xfId="0" applyNumberFormat="1" applyFont="1" applyBorder="1" applyAlignment="1">
      <alignment horizontal="center" vertical="center"/>
    </xf>
    <xf numFmtId="199" fontId="10" fillId="0" borderId="0" xfId="0" applyNumberFormat="1" applyFont="1" applyBorder="1" applyAlignment="1">
      <alignment horizontal="center" vertical="center"/>
    </xf>
    <xf numFmtId="184" fontId="10" fillId="0" borderId="0" xfId="0" applyNumberFormat="1" applyFont="1" applyBorder="1" applyAlignment="1">
      <alignment horizontal="center" vertical="center"/>
    </xf>
    <xf numFmtId="184" fontId="10" fillId="0" borderId="0" xfId="0" applyNumberFormat="1" applyFont="1" applyBorder="1" applyAlignment="1">
      <alignment vertical="center"/>
    </xf>
    <xf numFmtId="193" fontId="10" fillId="0" borderId="0" xfId="0" applyNumberFormat="1" applyFont="1" applyBorder="1" applyAlignment="1">
      <alignment horizontal="right" vertical="center"/>
    </xf>
    <xf numFmtId="171" fontId="10" fillId="0" borderId="0" xfId="7" applyNumberFormat="1" applyFont="1" applyFill="1" applyBorder="1" applyAlignment="1">
      <alignment horizontal="center" vertical="center"/>
    </xf>
    <xf numFmtId="184" fontId="10" fillId="0" borderId="0" xfId="7" applyNumberFormat="1" applyFont="1" applyFill="1" applyBorder="1" applyAlignment="1">
      <alignment horizontal="center" vertical="center"/>
    </xf>
    <xf numFmtId="37" fontId="9" fillId="0" borderId="0" xfId="0" applyNumberFormat="1" applyFont="1" applyBorder="1" applyAlignment="1">
      <alignment vertical="center"/>
    </xf>
    <xf numFmtId="174" fontId="10" fillId="0" borderId="0" xfId="0" applyNumberFormat="1" applyFont="1" applyFill="1" applyBorder="1" applyAlignment="1">
      <alignment horizontal="center" vertical="center"/>
    </xf>
    <xf numFmtId="177" fontId="10" fillId="0" borderId="0" xfId="0" applyNumberFormat="1" applyFont="1" applyBorder="1" applyAlignment="1">
      <alignment horizontal="center" vertical="center"/>
    </xf>
    <xf numFmtId="184" fontId="10" fillId="0" borderId="0" xfId="0" quotePrefix="1" applyNumberFormat="1" applyFont="1" applyBorder="1" applyAlignment="1">
      <alignment vertical="center"/>
    </xf>
    <xf numFmtId="17" fontId="10" fillId="0" borderId="0" xfId="1" applyNumberFormat="1" applyFont="1" applyFill="1" applyBorder="1" applyAlignment="1">
      <alignment horizontal="center" vertical="center"/>
    </xf>
    <xf numFmtId="193" fontId="10" fillId="0" borderId="0" xfId="1" applyNumberFormat="1" applyFont="1" applyBorder="1" applyAlignment="1">
      <alignment horizontal="center" vertical="center"/>
    </xf>
    <xf numFmtId="10" fontId="10" fillId="0" borderId="0" xfId="6" applyNumberFormat="1" applyFont="1" applyFill="1" applyBorder="1" applyAlignment="1">
      <alignment horizontal="center" vertical="center"/>
    </xf>
    <xf numFmtId="184" fontId="10" fillId="0" borderId="0" xfId="6" applyNumberFormat="1" applyFont="1" applyFill="1" applyBorder="1" applyAlignment="1">
      <alignment horizontal="center" vertical="center"/>
    </xf>
    <xf numFmtId="17" fontId="9" fillId="0" borderId="0" xfId="0" quotePrefix="1" applyNumberFormat="1" applyFont="1" applyFill="1" applyBorder="1" applyAlignment="1">
      <alignment horizontal="center" vertical="center"/>
    </xf>
    <xf numFmtId="174" fontId="9" fillId="0" borderId="0" xfId="7" applyFont="1" applyFill="1" applyBorder="1" applyAlignment="1">
      <alignment vertical="center"/>
    </xf>
    <xf numFmtId="184" fontId="9" fillId="0" borderId="0" xfId="7" applyNumberFormat="1" applyFont="1" applyFill="1" applyBorder="1" applyAlignment="1">
      <alignment vertical="center"/>
    </xf>
    <xf numFmtId="37" fontId="9" fillId="0" borderId="0" xfId="0" applyNumberFormat="1" applyFont="1" applyFill="1" applyBorder="1" applyAlignment="1">
      <alignment horizontal="left" vertical="center"/>
    </xf>
    <xf numFmtId="37" fontId="9" fillId="0" borderId="0" xfId="0" applyNumberFormat="1" applyFont="1" applyFill="1" applyAlignment="1">
      <alignment vertical="center"/>
    </xf>
    <xf numFmtId="175" fontId="9" fillId="0" borderId="0" xfId="0" applyNumberFormat="1" applyFont="1" applyFill="1" applyBorder="1" applyAlignment="1">
      <alignment horizontal="center" vertical="center"/>
    </xf>
    <xf numFmtId="193" fontId="9" fillId="0" borderId="0" xfId="0" applyNumberFormat="1" applyFont="1" applyBorder="1" applyAlignment="1">
      <alignment vertical="center"/>
    </xf>
    <xf numFmtId="42" fontId="9" fillId="0" borderId="0" xfId="4" applyFont="1" applyFill="1" applyBorder="1" applyAlignment="1">
      <alignment horizontal="center" vertical="center"/>
    </xf>
    <xf numFmtId="184" fontId="9" fillId="0" borderId="0" xfId="4" applyNumberFormat="1" applyFont="1" applyFill="1" applyBorder="1" applyAlignment="1">
      <alignment horizontal="center" vertical="center"/>
    </xf>
    <xf numFmtId="41" fontId="9" fillId="0" borderId="0" xfId="2" applyFont="1" applyFill="1" applyBorder="1" applyAlignment="1">
      <alignment horizontal="center" vertical="center"/>
    </xf>
    <xf numFmtId="184" fontId="9" fillId="0" borderId="0" xfId="2" applyNumberFormat="1" applyFont="1" applyFill="1" applyBorder="1" applyAlignment="1">
      <alignment horizontal="center" vertical="center"/>
    </xf>
    <xf numFmtId="0" fontId="9" fillId="0" borderId="0" xfId="0" applyFont="1" applyBorder="1" applyAlignment="1">
      <alignment horizontal="right" vertical="center"/>
    </xf>
    <xf numFmtId="38" fontId="9" fillId="0" borderId="0" xfId="1" applyNumberFormat="1" applyFont="1" applyFill="1" applyBorder="1" applyAlignment="1">
      <alignment horizontal="center" vertical="center"/>
    </xf>
    <xf numFmtId="172" fontId="16" fillId="0" borderId="0" xfId="0" applyNumberFormat="1" applyFont="1" applyBorder="1" applyAlignment="1">
      <alignment vertical="center"/>
    </xf>
    <xf numFmtId="17" fontId="9" fillId="0" borderId="0" xfId="0" applyNumberFormat="1" applyFont="1" applyBorder="1" applyAlignment="1">
      <alignment horizontal="center" vertical="center"/>
    </xf>
    <xf numFmtId="184" fontId="9" fillId="0" borderId="0" xfId="0" applyNumberFormat="1" applyFont="1" applyBorder="1" applyAlignment="1">
      <alignment horizontal="centerContinuous" vertical="center"/>
    </xf>
    <xf numFmtId="172" fontId="9" fillId="0" borderId="0" xfId="0" applyNumberFormat="1" applyFont="1" applyBorder="1" applyAlignment="1">
      <alignment horizontal="centerContinuous" vertical="center"/>
    </xf>
    <xf numFmtId="9" fontId="9" fillId="0" borderId="0" xfId="6" applyFont="1" applyFill="1" applyBorder="1" applyAlignment="1">
      <alignment horizontal="center" vertical="center"/>
    </xf>
    <xf numFmtId="184" fontId="9" fillId="0" borderId="0" xfId="0" applyNumberFormat="1" applyFont="1" applyFill="1" applyBorder="1" applyAlignment="1">
      <alignment horizontal="left" vertical="center"/>
    </xf>
    <xf numFmtId="175" fontId="9" fillId="0" borderId="0" xfId="0" applyNumberFormat="1" applyFont="1" applyFill="1" applyBorder="1" applyAlignment="1">
      <alignment vertical="center"/>
    </xf>
    <xf numFmtId="184" fontId="16" fillId="0" borderId="0" xfId="0" applyNumberFormat="1" applyFont="1" applyBorder="1" applyAlignment="1">
      <alignment vertical="center"/>
    </xf>
    <xf numFmtId="175" fontId="16" fillId="0" borderId="0" xfId="0" applyNumberFormat="1" applyFont="1" applyFill="1" applyBorder="1" applyAlignment="1">
      <alignment vertical="center"/>
    </xf>
    <xf numFmtId="184" fontId="16" fillId="0" borderId="0" xfId="0" applyNumberFormat="1" applyFont="1" applyFill="1" applyBorder="1" applyAlignment="1">
      <alignment horizontal="right" vertical="center"/>
    </xf>
    <xf numFmtId="6" fontId="9" fillId="0" borderId="0" xfId="3" applyNumberFormat="1" applyFont="1" applyFill="1" applyBorder="1" applyAlignment="1">
      <alignment horizontal="center" vertical="center"/>
    </xf>
    <xf numFmtId="3" fontId="9" fillId="0" borderId="0" xfId="0" applyNumberFormat="1" applyFont="1" applyFill="1" applyBorder="1" applyAlignment="1">
      <alignment vertical="center"/>
    </xf>
    <xf numFmtId="172" fontId="10" fillId="0" borderId="0" xfId="0" applyNumberFormat="1" applyFont="1" applyBorder="1" applyAlignment="1">
      <alignment vertical="center"/>
    </xf>
    <xf numFmtId="5" fontId="10" fillId="0" borderId="0" xfId="0" applyNumberFormat="1" applyFont="1" applyFill="1" applyBorder="1" applyAlignment="1">
      <alignment vertical="center"/>
    </xf>
    <xf numFmtId="184" fontId="10" fillId="0" borderId="0" xfId="0" applyNumberFormat="1" applyFont="1" applyFill="1" applyBorder="1" applyAlignment="1">
      <alignment horizontal="right" vertical="center"/>
    </xf>
    <xf numFmtId="173" fontId="9" fillId="0" borderId="0" xfId="0" applyNumberFormat="1" applyFont="1" applyFill="1" applyBorder="1" applyAlignment="1">
      <alignment horizontal="center" vertical="center"/>
    </xf>
    <xf numFmtId="42" fontId="9" fillId="0" borderId="0" xfId="4" applyFont="1" applyBorder="1" applyAlignment="1">
      <alignment vertical="center"/>
    </xf>
    <xf numFmtId="165" fontId="9" fillId="0" borderId="0" xfId="0" applyNumberFormat="1" applyFont="1" applyBorder="1" applyAlignment="1">
      <alignment vertical="center"/>
    </xf>
    <xf numFmtId="179" fontId="9" fillId="0" borderId="0" xfId="0" applyNumberFormat="1" applyFont="1" applyFill="1" applyBorder="1" applyAlignment="1">
      <alignment horizontal="center" vertical="center"/>
    </xf>
    <xf numFmtId="193" fontId="9" fillId="0" borderId="0" xfId="3" applyNumberFormat="1" applyFont="1" applyBorder="1" applyAlignment="1">
      <alignment horizontal="right" vertical="center"/>
    </xf>
    <xf numFmtId="184" fontId="9" fillId="0" borderId="0" xfId="3" applyNumberFormat="1" applyFont="1" applyFill="1" applyBorder="1" applyAlignment="1">
      <alignment horizontal="right" vertical="center"/>
    </xf>
    <xf numFmtId="41" fontId="9" fillId="0" borderId="0" xfId="2" applyFont="1" applyBorder="1" applyAlignment="1">
      <alignment horizontal="center" vertical="center"/>
    </xf>
    <xf numFmtId="199" fontId="9" fillId="0" borderId="0" xfId="2" applyNumberFormat="1" applyFont="1" applyBorder="1" applyAlignment="1">
      <alignment horizontal="center" vertical="center"/>
    </xf>
    <xf numFmtId="184" fontId="9" fillId="0" borderId="0" xfId="2" applyNumberFormat="1" applyFont="1" applyBorder="1" applyAlignment="1">
      <alignment horizontal="center" vertical="center"/>
    </xf>
    <xf numFmtId="180" fontId="9" fillId="0" borderId="0" xfId="0" applyNumberFormat="1" applyFont="1" applyFill="1" applyBorder="1" applyAlignment="1">
      <alignment horizontal="center" vertical="center"/>
    </xf>
    <xf numFmtId="17" fontId="9" fillId="0" borderId="0" xfId="0" applyNumberFormat="1" applyFont="1" applyBorder="1" applyAlignment="1">
      <alignment vertical="center"/>
    </xf>
    <xf numFmtId="41" fontId="9" fillId="0" borderId="0" xfId="2" applyFont="1" applyBorder="1" applyAlignment="1">
      <alignment vertical="center"/>
    </xf>
    <xf numFmtId="0" fontId="13" fillId="2" borderId="0" xfId="0" applyFont="1" applyFill="1" applyAlignment="1">
      <alignment vertical="center"/>
    </xf>
    <xf numFmtId="0" fontId="13" fillId="2" borderId="0" xfId="0" applyFont="1" applyFill="1" applyAlignment="1">
      <alignment horizontal="center" vertical="center"/>
    </xf>
    <xf numFmtId="166" fontId="9" fillId="0" borderId="0" xfId="0" applyNumberFormat="1" applyFont="1" applyFill="1" applyBorder="1" applyAlignment="1">
      <alignment vertical="center" wrapText="1"/>
    </xf>
    <xf numFmtId="171" fontId="17" fillId="0" borderId="0" xfId="5" applyNumberFormat="1" applyFont="1" applyFill="1" applyBorder="1" applyAlignment="1" applyProtection="1">
      <alignment horizontal="center" vertical="center"/>
    </xf>
    <xf numFmtId="0" fontId="9" fillId="0" borderId="0" xfId="0" applyFont="1" applyFill="1" applyBorder="1" applyAlignment="1">
      <alignment horizontal="left" vertical="center" wrapText="1"/>
    </xf>
    <xf numFmtId="171" fontId="14" fillId="0" borderId="3" xfId="7" applyNumberFormat="1" applyFont="1" applyFill="1" applyBorder="1" applyAlignment="1">
      <alignment horizontal="center" vertical="center"/>
    </xf>
    <xf numFmtId="174" fontId="14" fillId="0" borderId="3" xfId="0" applyNumberFormat="1" applyFont="1" applyFill="1" applyBorder="1" applyAlignment="1">
      <alignment horizontal="center" vertical="center"/>
    </xf>
    <xf numFmtId="0" fontId="14" fillId="0" borderId="3" xfId="0" applyFont="1" applyFill="1" applyBorder="1" applyAlignment="1">
      <alignment vertical="center" wrapText="1"/>
    </xf>
    <xf numFmtId="174" fontId="14" fillId="0" borderId="0" xfId="0" applyNumberFormat="1" applyFont="1" applyFill="1" applyBorder="1" applyAlignment="1">
      <alignment horizontal="center" vertical="center"/>
    </xf>
    <xf numFmtId="0" fontId="14" fillId="0" borderId="0" xfId="0" applyFont="1" applyFill="1" applyBorder="1" applyAlignment="1">
      <alignment vertical="center" wrapText="1"/>
    </xf>
    <xf numFmtId="194" fontId="14" fillId="0" borderId="0" xfId="0" applyNumberFormat="1" applyFont="1" applyFill="1" applyBorder="1" applyAlignment="1">
      <alignment horizontal="center" vertical="center"/>
    </xf>
    <xf numFmtId="171" fontId="16" fillId="0" borderId="0" xfId="0" applyNumberFormat="1" applyFont="1" applyFill="1" applyBorder="1" applyAlignment="1">
      <alignment horizontal="center" vertical="center"/>
    </xf>
    <xf numFmtId="171" fontId="9" fillId="0" borderId="3" xfId="7" applyNumberFormat="1" applyFont="1" applyFill="1" applyBorder="1" applyAlignment="1">
      <alignment horizontal="center" vertical="center"/>
    </xf>
    <xf numFmtId="171" fontId="9" fillId="0" borderId="3" xfId="0" applyNumberFormat="1" applyFont="1" applyFill="1" applyBorder="1" applyAlignment="1">
      <alignment horizontal="center" vertical="center"/>
    </xf>
    <xf numFmtId="0" fontId="9" fillId="0" borderId="3" xfId="0" applyFont="1" applyFill="1" applyBorder="1" applyAlignment="1">
      <alignment vertical="center"/>
    </xf>
    <xf numFmtId="194" fontId="9" fillId="0" borderId="0" xfId="0" applyNumberFormat="1" applyFont="1" applyFill="1" applyBorder="1" applyAlignment="1">
      <alignment horizontal="center" vertical="center"/>
    </xf>
    <xf numFmtId="171" fontId="9" fillId="0" borderId="3" xfId="7" applyNumberFormat="1" applyFont="1" applyFill="1" applyBorder="1" applyAlignment="1">
      <alignment horizontal="center"/>
    </xf>
    <xf numFmtId="0" fontId="9" fillId="0" borderId="3" xfId="0" applyFont="1" applyFill="1" applyBorder="1" applyAlignment="1"/>
    <xf numFmtId="166" fontId="9" fillId="4" borderId="0" xfId="0" applyNumberFormat="1" applyFont="1" applyFill="1" applyBorder="1" applyAlignment="1">
      <alignment vertical="center"/>
    </xf>
    <xf numFmtId="168" fontId="9" fillId="4" borderId="0" xfId="6" applyNumberFormat="1" applyFont="1" applyFill="1" applyBorder="1" applyAlignment="1">
      <alignment horizontal="right" vertical="center"/>
    </xf>
    <xf numFmtId="9" fontId="9" fillId="4" borderId="0" xfId="6" applyFont="1" applyFill="1" applyBorder="1" applyAlignment="1">
      <alignment horizontal="right" vertical="center"/>
    </xf>
    <xf numFmtId="0" fontId="9" fillId="4" borderId="0" xfId="0" applyFont="1" applyFill="1" applyBorder="1" applyAlignment="1">
      <alignment horizontal="right" vertical="center"/>
    </xf>
    <xf numFmtId="201" fontId="9" fillId="4" borderId="0" xfId="1" applyNumberFormat="1" applyFont="1" applyFill="1" applyBorder="1" applyAlignment="1">
      <alignment horizontal="right" vertical="center"/>
    </xf>
    <xf numFmtId="0" fontId="9" fillId="4" borderId="0" xfId="0" applyFont="1" applyFill="1" applyBorder="1" applyAlignment="1">
      <alignment horizontal="center" vertical="center"/>
    </xf>
    <xf numFmtId="0" fontId="14" fillId="4" borderId="0" xfId="0" applyFont="1" applyFill="1" applyBorder="1" applyAlignment="1">
      <alignment vertical="center"/>
    </xf>
    <xf numFmtId="41" fontId="9" fillId="4" borderId="0" xfId="2" applyFont="1" applyFill="1" applyBorder="1" applyAlignment="1">
      <alignment vertical="center"/>
    </xf>
    <xf numFmtId="0" fontId="9" fillId="4" borderId="0" xfId="0" applyFont="1" applyFill="1" applyBorder="1" applyAlignment="1">
      <alignment vertical="center"/>
    </xf>
    <xf numFmtId="199" fontId="9" fillId="4" borderId="0" xfId="0" applyNumberFormat="1" applyFont="1" applyFill="1" applyBorder="1" applyAlignment="1">
      <alignment horizontal="center" vertical="center"/>
    </xf>
    <xf numFmtId="184" fontId="9" fillId="4" borderId="0" xfId="0" applyNumberFormat="1" applyFont="1" applyFill="1" applyBorder="1" applyAlignment="1">
      <alignment vertical="center"/>
    </xf>
    <xf numFmtId="193" fontId="9" fillId="4" borderId="0" xfId="0" applyNumberFormat="1" applyFont="1" applyFill="1" applyBorder="1" applyAlignment="1">
      <alignment vertical="center"/>
    </xf>
    <xf numFmtId="172" fontId="9" fillId="4" borderId="0" xfId="0" applyNumberFormat="1" applyFont="1" applyFill="1" applyBorder="1" applyAlignment="1">
      <alignment vertical="center"/>
    </xf>
    <xf numFmtId="184" fontId="9" fillId="4" borderId="0" xfId="0" applyNumberFormat="1" applyFont="1" applyFill="1" applyBorder="1" applyAlignment="1">
      <alignment horizontal="right" vertical="center"/>
    </xf>
    <xf numFmtId="171" fontId="9" fillId="4" borderId="0" xfId="0" applyNumberFormat="1" applyFont="1" applyFill="1" applyBorder="1" applyAlignment="1">
      <alignment horizontal="center" vertical="center"/>
    </xf>
    <xf numFmtId="184" fontId="9" fillId="4" borderId="0" xfId="0" applyNumberFormat="1" applyFont="1" applyFill="1" applyBorder="1" applyAlignment="1">
      <alignment horizontal="center" vertical="center"/>
    </xf>
    <xf numFmtId="0" fontId="9" fillId="4" borderId="0" xfId="0" applyFont="1" applyFill="1" applyBorder="1" applyAlignment="1">
      <alignment horizontal="left" vertical="center"/>
    </xf>
    <xf numFmtId="14" fontId="9" fillId="0" borderId="0" xfId="0" applyNumberFormat="1" applyFont="1" applyFill="1" applyBorder="1" applyAlignment="1">
      <alignment vertical="center"/>
    </xf>
    <xf numFmtId="184" fontId="9" fillId="0" borderId="0" xfId="1" applyNumberFormat="1" applyFont="1" applyFill="1" applyBorder="1" applyAlignment="1">
      <alignment horizontal="center" vertical="center"/>
    </xf>
    <xf numFmtId="3" fontId="9" fillId="4" borderId="0" xfId="0" applyNumberFormat="1" applyFont="1" applyFill="1" applyBorder="1" applyAlignment="1">
      <alignment horizontal="center" vertical="center"/>
    </xf>
    <xf numFmtId="184" fontId="9" fillId="4" borderId="0" xfId="7" applyNumberFormat="1" applyFont="1" applyFill="1" applyBorder="1" applyAlignment="1">
      <alignment horizontal="center" vertical="center"/>
    </xf>
    <xf numFmtId="193" fontId="9" fillId="4" borderId="0" xfId="6" applyNumberFormat="1" applyFont="1" applyFill="1" applyBorder="1" applyAlignment="1">
      <alignment horizontal="center" vertical="center"/>
    </xf>
    <xf numFmtId="172" fontId="9" fillId="4" borderId="0" xfId="0" applyNumberFormat="1" applyFont="1" applyFill="1" applyBorder="1" applyAlignment="1">
      <alignment horizontal="center" vertical="center"/>
    </xf>
    <xf numFmtId="184" fontId="9" fillId="4" borderId="0" xfId="1" applyNumberFormat="1" applyFont="1" applyFill="1" applyBorder="1" applyAlignment="1">
      <alignment horizontal="center" vertical="center"/>
    </xf>
    <xf numFmtId="171" fontId="9" fillId="4" borderId="0" xfId="7" applyNumberFormat="1" applyFont="1" applyFill="1" applyBorder="1" applyAlignment="1">
      <alignment horizontal="center" vertical="center"/>
    </xf>
    <xf numFmtId="171" fontId="9" fillId="4" borderId="0" xfId="7" applyNumberFormat="1" applyFont="1" applyFill="1" applyBorder="1" applyAlignment="1">
      <alignment horizontal="left" vertical="center"/>
    </xf>
    <xf numFmtId="0" fontId="9" fillId="4" borderId="0" xfId="0" applyFont="1" applyFill="1" applyAlignment="1">
      <alignment vertical="center"/>
    </xf>
    <xf numFmtId="171" fontId="12" fillId="2" borderId="0" xfId="0" applyNumberFormat="1" applyFont="1" applyFill="1" applyBorder="1" applyAlignment="1">
      <alignment horizontal="center" vertical="center" wrapText="1"/>
    </xf>
    <xf numFmtId="184" fontId="9" fillId="0" borderId="0" xfId="0" applyNumberFormat="1" applyFont="1" applyFill="1" applyBorder="1" applyAlignment="1">
      <alignment horizontal="center" vertical="center" wrapText="1"/>
    </xf>
    <xf numFmtId="193" fontId="9" fillId="0" borderId="0" xfId="0" applyNumberFormat="1" applyFont="1" applyFill="1" applyBorder="1" applyAlignment="1">
      <alignment horizontal="center" vertical="center" wrapText="1"/>
    </xf>
    <xf numFmtId="171" fontId="9" fillId="0" borderId="0" xfId="0" applyNumberFormat="1" applyFont="1" applyFill="1" applyBorder="1" applyAlignment="1">
      <alignment horizontal="left" vertical="center" wrapText="1"/>
    </xf>
    <xf numFmtId="171" fontId="9" fillId="0" borderId="0" xfId="0" applyNumberFormat="1" applyFont="1" applyFill="1" applyBorder="1" applyAlignment="1">
      <alignment horizontal="center" vertical="center" wrapText="1"/>
    </xf>
    <xf numFmtId="184" fontId="9" fillId="0" borderId="0" xfId="0" applyNumberFormat="1" applyFont="1" applyFill="1" applyBorder="1" applyAlignment="1">
      <alignment horizontal="right" vertical="center" wrapText="1"/>
    </xf>
    <xf numFmtId="166" fontId="9" fillId="2" borderId="0" xfId="0" applyNumberFormat="1" applyFont="1" applyFill="1" applyBorder="1" applyAlignment="1">
      <alignment vertical="center"/>
    </xf>
    <xf numFmtId="168" fontId="9" fillId="2" borderId="0" xfId="6" applyNumberFormat="1" applyFont="1" applyFill="1" applyBorder="1" applyAlignment="1">
      <alignment horizontal="right" vertical="center"/>
    </xf>
    <xf numFmtId="9" fontId="9" fillId="2" borderId="0" xfId="6" applyFont="1" applyFill="1" applyBorder="1" applyAlignment="1">
      <alignment horizontal="right" vertical="center"/>
    </xf>
    <xf numFmtId="0" fontId="9" fillId="2" borderId="0" xfId="0" applyFont="1" applyFill="1" applyBorder="1" applyAlignment="1">
      <alignment horizontal="right" vertical="center"/>
    </xf>
    <xf numFmtId="201" fontId="9" fillId="2" borderId="0" xfId="1" applyNumberFormat="1" applyFont="1" applyFill="1" applyBorder="1" applyAlignment="1">
      <alignment horizontal="right" vertical="center"/>
    </xf>
    <xf numFmtId="0" fontId="9" fillId="2" borderId="0" xfId="0" applyFont="1" applyFill="1" applyBorder="1" applyAlignment="1">
      <alignment vertical="center"/>
    </xf>
    <xf numFmtId="171" fontId="10" fillId="2" borderId="0" xfId="0" applyNumberFormat="1" applyFont="1" applyFill="1" applyBorder="1" applyAlignment="1">
      <alignment horizontal="center" vertical="center" wrapText="1"/>
    </xf>
    <xf numFmtId="0" fontId="10" fillId="2" borderId="0" xfId="0" applyFont="1" applyFill="1" applyBorder="1" applyAlignment="1">
      <alignment horizontal="left" vertical="center"/>
    </xf>
    <xf numFmtId="0" fontId="10" fillId="2" borderId="0" xfId="0" applyFont="1" applyFill="1" applyBorder="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 fontId="10" fillId="3" borderId="0" xfId="0" applyNumberFormat="1" applyFont="1" applyFill="1" applyBorder="1" applyAlignment="1">
      <alignment horizontal="center" vertical="center"/>
    </xf>
    <xf numFmtId="0" fontId="10" fillId="3" borderId="0" xfId="0" applyFont="1" applyFill="1" applyBorder="1" applyAlignment="1">
      <alignment horizontal="center" vertical="center"/>
    </xf>
    <xf numFmtId="199" fontId="10" fillId="3" borderId="0" xfId="0" applyNumberFormat="1" applyFont="1" applyFill="1" applyBorder="1" applyAlignment="1">
      <alignment horizontal="center" vertical="center"/>
    </xf>
    <xf numFmtId="199" fontId="10" fillId="0" borderId="0" xfId="0" applyNumberFormat="1" applyFont="1" applyFill="1" applyBorder="1" applyAlignment="1">
      <alignment horizontal="center" vertical="center"/>
    </xf>
    <xf numFmtId="172" fontId="10" fillId="0" borderId="0" xfId="0" applyNumberFormat="1" applyFont="1" applyFill="1" applyBorder="1" applyAlignment="1">
      <alignment horizontal="center" vertical="center"/>
    </xf>
    <xf numFmtId="184" fontId="10" fillId="0" borderId="0" xfId="0" applyNumberFormat="1" applyFont="1" applyFill="1" applyBorder="1" applyAlignment="1">
      <alignment horizontal="right" vertical="center" wrapText="1"/>
    </xf>
    <xf numFmtId="171" fontId="10" fillId="0" borderId="0" xfId="0" applyNumberFormat="1" applyFont="1" applyFill="1" applyBorder="1" applyAlignment="1">
      <alignment horizontal="left" vertical="center" wrapText="1"/>
    </xf>
    <xf numFmtId="201" fontId="10" fillId="3" borderId="0" xfId="1" applyNumberFormat="1" applyFont="1" applyFill="1" applyBorder="1" applyAlignment="1">
      <alignment horizontal="center" vertical="center"/>
    </xf>
    <xf numFmtId="0" fontId="13" fillId="2" borderId="2" xfId="0" applyFont="1" applyFill="1" applyBorder="1" applyAlignment="1">
      <alignment horizontal="left" vertical="center"/>
    </xf>
    <xf numFmtId="0" fontId="13" fillId="2" borderId="2" xfId="0" applyFont="1" applyFill="1" applyBorder="1" applyAlignment="1">
      <alignment horizontal="center" vertical="center"/>
    </xf>
    <xf numFmtId="0" fontId="13" fillId="2" borderId="2" xfId="0" applyFont="1" applyFill="1" applyBorder="1" applyAlignment="1">
      <alignment vertical="center"/>
    </xf>
    <xf numFmtId="168" fontId="14" fillId="0" borderId="0" xfId="6" applyNumberFormat="1" applyFont="1" applyFill="1" applyBorder="1" applyAlignment="1">
      <alignment horizontal="right" vertical="center"/>
    </xf>
    <xf numFmtId="9" fontId="14" fillId="0" borderId="0" xfId="6" applyFont="1" applyFill="1" applyBorder="1" applyAlignment="1">
      <alignment horizontal="right" vertical="center"/>
    </xf>
    <xf numFmtId="0" fontId="14" fillId="0" borderId="0" xfId="0" applyFont="1" applyFill="1" applyBorder="1" applyAlignment="1">
      <alignment horizontal="right" vertical="center"/>
    </xf>
    <xf numFmtId="201" fontId="14" fillId="0" borderId="0" xfId="1" applyNumberFormat="1" applyFont="1" applyFill="1" applyBorder="1" applyAlignment="1">
      <alignment horizontal="right" vertical="center"/>
    </xf>
    <xf numFmtId="184" fontId="14" fillId="0" borderId="0" xfId="6" applyNumberFormat="1" applyFont="1" applyFill="1" applyBorder="1" applyAlignment="1">
      <alignment horizontal="center" vertical="center"/>
    </xf>
    <xf numFmtId="171" fontId="14" fillId="0" borderId="0" xfId="0" applyNumberFormat="1" applyFont="1" applyFill="1" applyBorder="1" applyAlignment="1">
      <alignment horizontal="center" vertical="center"/>
    </xf>
    <xf numFmtId="0" fontId="14" fillId="0" borderId="2" xfId="0" applyFont="1" applyFill="1" applyBorder="1" applyAlignment="1">
      <alignment horizontal="left" vertical="center"/>
    </xf>
    <xf numFmtId="0" fontId="14" fillId="0" borderId="2" xfId="0" applyFont="1" applyFill="1" applyBorder="1" applyAlignment="1">
      <alignment horizontal="center" vertical="center"/>
    </xf>
    <xf numFmtId="0" fontId="14" fillId="0" borderId="2" xfId="0" applyFont="1" applyFill="1" applyBorder="1" applyAlignment="1">
      <alignment vertical="center"/>
    </xf>
    <xf numFmtId="3" fontId="19" fillId="0" borderId="0" xfId="0" applyNumberFormat="1" applyFont="1" applyFill="1" applyBorder="1" applyAlignment="1">
      <alignment horizontal="center" vertical="center"/>
    </xf>
    <xf numFmtId="184" fontId="19" fillId="0" borderId="0" xfId="1" applyNumberFormat="1" applyFont="1" applyFill="1" applyBorder="1" applyAlignment="1">
      <alignment horizontal="center" vertical="center"/>
    </xf>
    <xf numFmtId="0" fontId="9" fillId="0" borderId="2" xfId="0" applyFont="1" applyFill="1" applyBorder="1" applyAlignment="1">
      <alignment horizontal="left" vertical="center"/>
    </xf>
    <xf numFmtId="166"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wrapText="1"/>
    </xf>
    <xf numFmtId="185" fontId="10" fillId="0" borderId="0" xfId="0" applyNumberFormat="1" applyFont="1" applyFill="1" applyBorder="1" applyAlignment="1">
      <alignment horizontal="center" vertical="center" wrapText="1"/>
    </xf>
    <xf numFmtId="166" fontId="9" fillId="0" borderId="0" xfId="0" applyNumberFormat="1" applyFont="1" applyFill="1" applyBorder="1" applyAlignment="1">
      <alignment horizontal="center" vertical="center" wrapText="1"/>
    </xf>
    <xf numFmtId="166"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3" fontId="14" fillId="3" borderId="0" xfId="0" applyNumberFormat="1" applyFont="1" applyFill="1" applyBorder="1" applyAlignment="1">
      <alignment horizontal="center" vertical="center"/>
    </xf>
    <xf numFmtId="199" fontId="14" fillId="3" borderId="0" xfId="0" applyNumberFormat="1" applyFont="1" applyFill="1" applyBorder="1" applyAlignment="1">
      <alignment horizontal="center" vertical="center"/>
    </xf>
    <xf numFmtId="0" fontId="10" fillId="0" borderId="0" xfId="0" applyFont="1" applyFill="1" applyBorder="1" applyAlignment="1">
      <alignment vertical="center"/>
    </xf>
    <xf numFmtId="0" fontId="14" fillId="0" borderId="0" xfId="0" applyFont="1" applyBorder="1" applyAlignment="1">
      <alignment horizontal="center" vertical="center"/>
    </xf>
    <xf numFmtId="193" fontId="10" fillId="0" borderId="0" xfId="0" applyNumberFormat="1" applyFont="1" applyFill="1" applyBorder="1" applyAlignment="1">
      <alignment horizontal="center" vertical="center"/>
    </xf>
    <xf numFmtId="185" fontId="10" fillId="0" borderId="0" xfId="0" applyNumberFormat="1" applyFont="1" applyFill="1" applyBorder="1" applyAlignment="1">
      <alignment horizontal="right" vertical="center" wrapText="1"/>
    </xf>
    <xf numFmtId="166" fontId="9" fillId="4" borderId="0" xfId="0" applyNumberFormat="1" applyFont="1" applyFill="1" applyBorder="1" applyAlignment="1">
      <alignment horizontal="center" vertical="center"/>
    </xf>
    <xf numFmtId="14" fontId="9" fillId="4" borderId="0"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14" fillId="4" borderId="0" xfId="0" applyFont="1" applyFill="1" applyBorder="1" applyAlignment="1">
      <alignment horizontal="center" vertical="center"/>
    </xf>
    <xf numFmtId="37" fontId="10" fillId="4" borderId="0" xfId="0" applyNumberFormat="1" applyFont="1" applyFill="1" applyBorder="1" applyAlignment="1">
      <alignment horizontal="center" vertical="center" wrapText="1"/>
    </xf>
    <xf numFmtId="199" fontId="10" fillId="4" borderId="0" xfId="0" applyNumberFormat="1" applyFont="1" applyFill="1" applyBorder="1" applyAlignment="1">
      <alignment horizontal="center" vertical="center" wrapText="1"/>
    </xf>
    <xf numFmtId="184" fontId="10" fillId="4" borderId="0" xfId="0" applyNumberFormat="1" applyFont="1" applyFill="1" applyBorder="1" applyAlignment="1">
      <alignment horizontal="center" vertical="center" wrapText="1"/>
    </xf>
    <xf numFmtId="193" fontId="10" fillId="4" borderId="0" xfId="0" applyNumberFormat="1" applyFont="1" applyFill="1" applyBorder="1" applyAlignment="1">
      <alignment horizontal="center" vertical="center" wrapText="1"/>
    </xf>
    <xf numFmtId="172" fontId="10" fillId="4" borderId="0" xfId="0" applyNumberFormat="1" applyFont="1" applyFill="1" applyBorder="1" applyAlignment="1">
      <alignment horizontal="center" vertical="center"/>
    </xf>
    <xf numFmtId="185" fontId="10" fillId="4" borderId="0" xfId="0" applyNumberFormat="1" applyFont="1" applyFill="1" applyBorder="1" applyAlignment="1">
      <alignment horizontal="center" vertical="center" wrapText="1"/>
    </xf>
    <xf numFmtId="171" fontId="10" fillId="4" borderId="0" xfId="0" applyNumberFormat="1" applyFont="1" applyFill="1" applyBorder="1" applyAlignment="1">
      <alignment horizontal="left" vertical="center" wrapText="1"/>
    </xf>
    <xf numFmtId="199" fontId="10" fillId="4" borderId="0" xfId="0" applyNumberFormat="1" applyFont="1" applyFill="1" applyBorder="1" applyAlignment="1">
      <alignment horizontal="center" vertical="center"/>
    </xf>
    <xf numFmtId="184" fontId="10" fillId="4" borderId="0" xfId="0" applyNumberFormat="1" applyFont="1" applyFill="1" applyBorder="1" applyAlignment="1">
      <alignment horizontal="center" vertical="center"/>
    </xf>
    <xf numFmtId="184" fontId="10" fillId="4" borderId="0" xfId="0" applyNumberFormat="1" applyFont="1" applyFill="1" applyBorder="1" applyAlignment="1">
      <alignment horizontal="right" vertical="center" wrapText="1"/>
    </xf>
    <xf numFmtId="171" fontId="10" fillId="4" borderId="0" xfId="0" applyNumberFormat="1" applyFont="1" applyFill="1" applyBorder="1" applyAlignment="1">
      <alignment horizontal="center" vertical="center" wrapText="1"/>
    </xf>
    <xf numFmtId="0" fontId="10" fillId="4" borderId="0" xfId="0" applyFont="1" applyFill="1" applyBorder="1" applyAlignment="1">
      <alignment horizontal="left" vertical="center"/>
    </xf>
    <xf numFmtId="0" fontId="9" fillId="4" borderId="0" xfId="0" applyFont="1" applyFill="1" applyAlignment="1">
      <alignment horizontal="center" vertical="center"/>
    </xf>
    <xf numFmtId="3" fontId="14" fillId="4" borderId="0" xfId="0" applyNumberFormat="1" applyFont="1" applyFill="1" applyBorder="1" applyAlignment="1">
      <alignment horizontal="center" vertical="center"/>
    </xf>
    <xf numFmtId="199" fontId="14" fillId="4" borderId="0" xfId="0" applyNumberFormat="1" applyFont="1" applyFill="1" applyBorder="1" applyAlignment="1">
      <alignment horizontal="center" vertical="center"/>
    </xf>
    <xf numFmtId="184" fontId="14" fillId="4" borderId="0" xfId="7" applyNumberFormat="1" applyFont="1" applyFill="1" applyBorder="1" applyAlignment="1">
      <alignment horizontal="center" vertical="center"/>
    </xf>
    <xf numFmtId="193" fontId="14" fillId="4" borderId="0" xfId="6" applyNumberFormat="1" applyFont="1" applyFill="1" applyBorder="1" applyAlignment="1">
      <alignment horizontal="center" vertical="center"/>
    </xf>
    <xf numFmtId="172" fontId="14" fillId="4" borderId="0" xfId="0" applyNumberFormat="1" applyFont="1" applyFill="1" applyBorder="1" applyAlignment="1">
      <alignment horizontal="center" vertical="center"/>
    </xf>
    <xf numFmtId="184" fontId="14" fillId="4" borderId="0" xfId="1" applyNumberFormat="1" applyFont="1" applyFill="1" applyBorder="1" applyAlignment="1">
      <alignment horizontal="center" vertical="center"/>
    </xf>
    <xf numFmtId="171" fontId="14" fillId="4" borderId="0" xfId="7" applyNumberFormat="1" applyFont="1" applyFill="1" applyBorder="1" applyAlignment="1">
      <alignment horizontal="center" vertical="center"/>
    </xf>
    <xf numFmtId="0" fontId="14" fillId="4" borderId="0" xfId="0" applyFont="1" applyFill="1" applyBorder="1" applyAlignment="1">
      <alignment horizontal="left" vertical="center"/>
    </xf>
    <xf numFmtId="166" fontId="13" fillId="0" borderId="0" xfId="0" applyNumberFormat="1" applyFont="1" applyFill="1" applyBorder="1" applyAlignment="1">
      <alignment vertical="center"/>
    </xf>
    <xf numFmtId="0" fontId="20" fillId="2" borderId="0" xfId="0" applyFont="1" applyFill="1" applyBorder="1" applyAlignment="1">
      <alignment horizontal="left" vertical="center"/>
    </xf>
    <xf numFmtId="171" fontId="10" fillId="0" borderId="0" xfId="0" applyNumberFormat="1" applyFont="1" applyFill="1" applyBorder="1" applyAlignment="1">
      <alignment horizontal="center" vertical="center"/>
    </xf>
    <xf numFmtId="185" fontId="10" fillId="0" borderId="0" xfId="0" applyNumberFormat="1" applyFont="1" applyFill="1" applyBorder="1" applyAlignment="1">
      <alignment horizontal="left" vertical="center" wrapText="1"/>
    </xf>
    <xf numFmtId="174" fontId="9" fillId="0" borderId="0" xfId="0" applyNumberFormat="1" applyFont="1" applyFill="1" applyBorder="1" applyAlignment="1">
      <alignment horizontal="center" vertical="center"/>
    </xf>
    <xf numFmtId="166" fontId="14" fillId="0" borderId="0" xfId="0" applyNumberFormat="1" applyFont="1" applyFill="1" applyBorder="1" applyAlignment="1">
      <alignment vertical="center"/>
    </xf>
    <xf numFmtId="171" fontId="18" fillId="0" borderId="0" xfId="0" applyNumberFormat="1" applyFont="1" applyFill="1" applyBorder="1" applyAlignment="1">
      <alignment horizontal="center" vertical="center" wrapText="1"/>
    </xf>
    <xf numFmtId="0" fontId="18" fillId="0" borderId="0" xfId="0" applyFont="1" applyFill="1" applyBorder="1" applyAlignment="1">
      <alignment horizontal="left" vertical="center"/>
    </xf>
    <xf numFmtId="10" fontId="9" fillId="0" borderId="0" xfId="6" applyNumberFormat="1" applyFont="1" applyFill="1" applyBorder="1" applyAlignment="1">
      <alignment horizontal="right" vertical="center"/>
    </xf>
    <xf numFmtId="193" fontId="14" fillId="0" borderId="0" xfId="0" applyNumberFormat="1" applyFont="1" applyFill="1" applyBorder="1" applyAlignment="1">
      <alignment horizontal="center" vertical="center"/>
    </xf>
    <xf numFmtId="171" fontId="10" fillId="4" borderId="0" xfId="0" applyNumberFormat="1" applyFont="1" applyFill="1" applyBorder="1" applyAlignment="1">
      <alignment horizontal="center" vertical="center"/>
    </xf>
    <xf numFmtId="185" fontId="10" fillId="4" borderId="0" xfId="0" applyNumberFormat="1" applyFont="1" applyFill="1" applyBorder="1" applyAlignment="1">
      <alignment horizontal="left" vertical="center" wrapText="1"/>
    </xf>
    <xf numFmtId="3" fontId="14" fillId="0" borderId="0" xfId="0" applyNumberFormat="1" applyFont="1" applyFill="1" applyBorder="1" applyAlignment="1">
      <alignment horizontal="center" vertical="center" wrapText="1"/>
    </xf>
    <xf numFmtId="171" fontId="16" fillId="0" borderId="0" xfId="5" applyNumberFormat="1" applyFont="1" applyFill="1" applyBorder="1" applyAlignment="1" applyProtection="1">
      <alignment horizontal="center" vertical="center"/>
    </xf>
    <xf numFmtId="0" fontId="14" fillId="0" borderId="0" xfId="0" applyFont="1" applyFill="1" applyAlignment="1">
      <alignment vertical="center"/>
    </xf>
    <xf numFmtId="171" fontId="9" fillId="0" borderId="4" xfId="7" applyNumberFormat="1" applyFont="1" applyFill="1" applyBorder="1" applyAlignment="1">
      <alignment horizontal="center" vertical="center"/>
    </xf>
    <xf numFmtId="0" fontId="9" fillId="0" borderId="4" xfId="0" applyFont="1" applyFill="1" applyBorder="1" applyAlignment="1">
      <alignment vertical="center"/>
    </xf>
    <xf numFmtId="0" fontId="9" fillId="0" borderId="3" xfId="0" applyFont="1" applyFill="1" applyBorder="1" applyAlignment="1">
      <alignment vertical="center" wrapText="1"/>
    </xf>
    <xf numFmtId="170" fontId="9" fillId="0" borderId="0" xfId="6" applyNumberFormat="1" applyFont="1" applyFill="1" applyBorder="1" applyAlignment="1">
      <alignment horizontal="center" vertical="center"/>
    </xf>
    <xf numFmtId="171" fontId="17" fillId="0" borderId="0" xfId="0" applyNumberFormat="1" applyFont="1" applyFill="1" applyBorder="1" applyAlignment="1">
      <alignment horizontal="center" vertical="center"/>
    </xf>
    <xf numFmtId="0" fontId="14" fillId="0" borderId="3" xfId="0" applyFont="1" applyFill="1" applyBorder="1" applyAlignment="1">
      <alignment vertical="center"/>
    </xf>
    <xf numFmtId="14" fontId="9" fillId="0" borderId="3" xfId="0" applyNumberFormat="1" applyFont="1" applyFill="1" applyBorder="1" applyAlignment="1">
      <alignment horizontal="center" vertical="center"/>
    </xf>
    <xf numFmtId="0" fontId="9" fillId="0" borderId="3" xfId="0" applyFont="1" applyFill="1" applyBorder="1" applyAlignment="1">
      <alignment horizontal="center" vertical="center"/>
    </xf>
    <xf numFmtId="199" fontId="19" fillId="0" borderId="0" xfId="0" applyNumberFormat="1" applyFont="1" applyFill="1" applyBorder="1" applyAlignment="1">
      <alignment horizontal="center" vertical="center"/>
    </xf>
    <xf numFmtId="193" fontId="9" fillId="0" borderId="0" xfId="7" applyNumberFormat="1" applyFont="1" applyFill="1" applyBorder="1" applyAlignment="1">
      <alignment horizontal="center" vertical="center"/>
    </xf>
    <xf numFmtId="184" fontId="9" fillId="0" borderId="0" xfId="6" applyNumberFormat="1" applyFont="1" applyFill="1" applyBorder="1" applyAlignment="1">
      <alignment horizontal="center" vertical="center"/>
    </xf>
    <xf numFmtId="184" fontId="19" fillId="0" borderId="0" xfId="0" applyNumberFormat="1" applyFont="1" applyFill="1" applyBorder="1" applyAlignment="1">
      <alignment horizontal="center" vertical="center"/>
    </xf>
    <xf numFmtId="175" fontId="19" fillId="0" borderId="0" xfId="1" applyNumberFormat="1" applyFont="1" applyFill="1" applyBorder="1" applyAlignment="1">
      <alignment horizontal="center" vertical="center"/>
    </xf>
    <xf numFmtId="174" fontId="9" fillId="0" borderId="0" xfId="0" applyNumberFormat="1" applyFont="1" applyFill="1" applyBorder="1" applyAlignment="1">
      <alignment horizontal="left" vertical="center"/>
    </xf>
    <xf numFmtId="0" fontId="14" fillId="0" borderId="4" xfId="0" applyFont="1" applyFill="1" applyBorder="1" applyAlignment="1">
      <alignment vertical="center"/>
    </xf>
    <xf numFmtId="14" fontId="9" fillId="4" borderId="3" xfId="0" applyNumberFormat="1" applyFont="1" applyFill="1" applyBorder="1" applyAlignment="1">
      <alignment horizontal="center" vertical="center"/>
    </xf>
    <xf numFmtId="0" fontId="14" fillId="4" borderId="3" xfId="0" applyFont="1" applyFill="1" applyBorder="1" applyAlignment="1">
      <alignment vertical="center"/>
    </xf>
    <xf numFmtId="0" fontId="9" fillId="4" borderId="3" xfId="0" applyFont="1" applyFill="1" applyBorder="1" applyAlignment="1">
      <alignment vertical="center"/>
    </xf>
    <xf numFmtId="0" fontId="9" fillId="4" borderId="3" xfId="0" applyFont="1" applyFill="1" applyBorder="1" applyAlignment="1">
      <alignment horizontal="center" vertical="center"/>
    </xf>
    <xf numFmtId="3" fontId="19" fillId="4" borderId="0" xfId="0" applyNumberFormat="1" applyFont="1" applyFill="1" applyBorder="1" applyAlignment="1">
      <alignment horizontal="center" vertical="center"/>
    </xf>
    <xf numFmtId="199" fontId="19" fillId="4" borderId="0" xfId="0" applyNumberFormat="1" applyFont="1" applyFill="1" applyBorder="1" applyAlignment="1">
      <alignment horizontal="center" vertical="center"/>
    </xf>
    <xf numFmtId="193" fontId="9" fillId="4" borderId="0" xfId="7" applyNumberFormat="1" applyFont="1" applyFill="1" applyBorder="1" applyAlignment="1">
      <alignment horizontal="center" vertical="center"/>
    </xf>
    <xf numFmtId="184" fontId="9" fillId="4" borderId="0" xfId="6" applyNumberFormat="1" applyFont="1" applyFill="1" applyBorder="1" applyAlignment="1">
      <alignment horizontal="center" vertical="center"/>
    </xf>
    <xf numFmtId="184" fontId="19" fillId="4" borderId="0" xfId="0" applyNumberFormat="1" applyFont="1" applyFill="1" applyBorder="1" applyAlignment="1">
      <alignment horizontal="center" vertical="center"/>
    </xf>
    <xf numFmtId="175" fontId="19" fillId="4" borderId="0" xfId="1" applyNumberFormat="1" applyFont="1" applyFill="1" applyBorder="1" applyAlignment="1">
      <alignment horizontal="center" vertical="center"/>
    </xf>
    <xf numFmtId="174" fontId="9" fillId="4" borderId="0" xfId="0" applyNumberFormat="1" applyFont="1" applyFill="1" applyBorder="1" applyAlignment="1">
      <alignment horizontal="left" vertical="center"/>
    </xf>
    <xf numFmtId="0" fontId="14" fillId="4" borderId="4" xfId="0" applyFont="1" applyFill="1" applyBorder="1" applyAlignment="1">
      <alignment vertical="center"/>
    </xf>
    <xf numFmtId="184" fontId="9" fillId="0" borderId="0" xfId="0" applyNumberFormat="1" applyFont="1" applyFill="1" applyAlignment="1">
      <alignment horizontal="right" vertical="center"/>
    </xf>
    <xf numFmtId="171" fontId="9" fillId="0" borderId="0" xfId="0" applyNumberFormat="1" applyFont="1" applyFill="1" applyAlignment="1">
      <alignment horizontal="center" vertical="center"/>
    </xf>
    <xf numFmtId="184" fontId="9" fillId="0" borderId="0" xfId="0" applyNumberFormat="1" applyFont="1" applyFill="1" applyAlignment="1">
      <alignment horizontal="center" vertical="center"/>
    </xf>
    <xf numFmtId="0" fontId="9" fillId="0" borderId="0" xfId="0" applyFont="1" applyFill="1" applyAlignment="1">
      <alignment horizontal="left" vertical="center"/>
    </xf>
    <xf numFmtId="166" fontId="5" fillId="0" borderId="0" xfId="0" applyNumberFormat="1" applyFont="1" applyFill="1" applyBorder="1" applyAlignment="1">
      <alignment horizontal="right" vertical="center"/>
    </xf>
    <xf numFmtId="166" fontId="5" fillId="0" borderId="0" xfId="0" quotePrefix="1" applyNumberFormat="1" applyFont="1" applyFill="1" applyBorder="1" applyAlignment="1">
      <alignment horizontal="right" vertical="center"/>
    </xf>
    <xf numFmtId="0" fontId="9" fillId="0" borderId="5" xfId="0" applyFont="1" applyFill="1" applyBorder="1" applyAlignment="1">
      <alignment horizontal="center" vertical="center"/>
    </xf>
    <xf numFmtId="0" fontId="23" fillId="0" borderId="5" xfId="0" applyFont="1" applyFill="1" applyBorder="1" applyAlignment="1">
      <alignment horizontal="left" vertical="center" wrapText="1"/>
    </xf>
    <xf numFmtId="166" fontId="9" fillId="0" borderId="5" xfId="0" applyNumberFormat="1" applyFont="1" applyFill="1" applyBorder="1" applyAlignment="1">
      <alignment vertical="center"/>
    </xf>
    <xf numFmtId="166" fontId="9" fillId="0" borderId="5" xfId="0" applyNumberFormat="1" applyFont="1" applyFill="1" applyBorder="1" applyAlignment="1">
      <alignment horizontal="right" vertical="center"/>
    </xf>
    <xf numFmtId="166" fontId="9" fillId="0" borderId="5" xfId="0" applyNumberFormat="1" applyFont="1" applyFill="1" applyBorder="1" applyAlignment="1">
      <alignment horizontal="center" vertical="center"/>
    </xf>
    <xf numFmtId="0" fontId="9" fillId="0" borderId="5" xfId="0" applyFont="1" applyFill="1" applyBorder="1" applyAlignment="1">
      <alignment vertical="center"/>
    </xf>
    <xf numFmtId="0" fontId="23" fillId="0" borderId="5" xfId="0" applyFont="1" applyFill="1" applyBorder="1" applyAlignment="1">
      <alignment horizontal="left" vertical="center"/>
    </xf>
    <xf numFmtId="0" fontId="9" fillId="0" borderId="6" xfId="0" applyFont="1" applyFill="1" applyBorder="1" applyAlignment="1">
      <alignment vertical="center"/>
    </xf>
    <xf numFmtId="0" fontId="23" fillId="0" borderId="6" xfId="0" applyFont="1" applyFill="1" applyBorder="1" applyAlignment="1">
      <alignment horizontal="left" vertical="center"/>
    </xf>
    <xf numFmtId="166" fontId="9" fillId="0" borderId="6" xfId="0" applyNumberFormat="1" applyFont="1" applyFill="1" applyBorder="1" applyAlignment="1">
      <alignment vertical="center"/>
    </xf>
    <xf numFmtId="166" fontId="9" fillId="0" borderId="6" xfId="0" applyNumberFormat="1" applyFont="1" applyFill="1" applyBorder="1" applyAlignment="1">
      <alignment horizontal="right" vertical="center"/>
    </xf>
    <xf numFmtId="0" fontId="23" fillId="0" borderId="6" xfId="0" applyFont="1" applyFill="1" applyBorder="1" applyAlignment="1">
      <alignment horizontal="left" vertical="center" wrapText="1"/>
    </xf>
    <xf numFmtId="0" fontId="23" fillId="0" borderId="0" xfId="0" applyFont="1" applyFill="1" applyBorder="1" applyAlignment="1">
      <alignment horizontal="left" vertical="center"/>
    </xf>
    <xf numFmtId="166" fontId="9" fillId="0" borderId="0" xfId="0" applyNumberFormat="1" applyFont="1" applyFill="1" applyBorder="1" applyAlignment="1">
      <alignment horizontal="right" vertical="center"/>
    </xf>
    <xf numFmtId="166" fontId="0" fillId="0" borderId="0" xfId="0" applyNumberFormat="1" applyAlignment="1">
      <alignment horizontal="left"/>
    </xf>
    <xf numFmtId="202" fontId="0" fillId="0" borderId="0" xfId="0" applyNumberFormat="1" applyAlignment="1">
      <alignment horizontal="right"/>
    </xf>
    <xf numFmtId="202" fontId="2" fillId="0" borderId="0" xfId="0" applyNumberFormat="1" applyFont="1" applyAlignment="1">
      <alignment horizontal="right"/>
    </xf>
    <xf numFmtId="202" fontId="0" fillId="0" borderId="0" xfId="6" applyNumberFormat="1" applyFont="1" applyFill="1" applyAlignment="1">
      <alignment horizontal="right"/>
    </xf>
    <xf numFmtId="202" fontId="0" fillId="2" borderId="0" xfId="6" applyNumberFormat="1" applyFont="1" applyFill="1" applyAlignment="1">
      <alignment horizontal="right"/>
    </xf>
    <xf numFmtId="202" fontId="0" fillId="2" borderId="0" xfId="0" applyNumberFormat="1" applyFill="1" applyAlignment="1">
      <alignment horizontal="right"/>
    </xf>
    <xf numFmtId="202" fontId="0" fillId="0" borderId="0" xfId="0" applyNumberFormat="1" applyFill="1" applyAlignment="1">
      <alignment horizontal="right"/>
    </xf>
    <xf numFmtId="166" fontId="14" fillId="0" borderId="0" xfId="0" applyNumberFormat="1" applyFont="1" applyFill="1" applyBorder="1" applyAlignment="1">
      <alignment horizontal="right" vertical="center"/>
    </xf>
    <xf numFmtId="0" fontId="10" fillId="0" borderId="0" xfId="0" applyFont="1" applyFill="1" applyBorder="1" applyAlignment="1">
      <alignment horizontal="left" vertical="center" wrapText="1"/>
    </xf>
    <xf numFmtId="8" fontId="9" fillId="0" borderId="0" xfId="3" applyNumberFormat="1" applyFont="1" applyFill="1" applyBorder="1" applyAlignment="1">
      <alignment vertical="center"/>
    </xf>
    <xf numFmtId="8" fontId="9" fillId="0" borderId="0" xfId="3" applyNumberFormat="1" applyFont="1" applyFill="1" applyBorder="1" applyAlignment="1">
      <alignment horizontal="center" vertical="center"/>
    </xf>
    <xf numFmtId="8" fontId="13" fillId="2" borderId="0" xfId="3" applyNumberFormat="1" applyFont="1" applyFill="1" applyBorder="1" applyAlignment="1">
      <alignment horizontal="center" vertical="center"/>
    </xf>
    <xf numFmtId="8" fontId="9" fillId="4" borderId="0" xfId="3" applyNumberFormat="1" applyFont="1" applyFill="1" applyBorder="1" applyAlignment="1">
      <alignment vertical="center"/>
    </xf>
    <xf numFmtId="201" fontId="10" fillId="0" borderId="0" xfId="1" applyNumberFormat="1" applyFont="1" applyFill="1" applyBorder="1" applyAlignment="1">
      <alignment horizontal="right" vertical="center"/>
    </xf>
    <xf numFmtId="166" fontId="24" fillId="0" borderId="0" xfId="3" applyNumberFormat="1" applyFont="1" applyFill="1" applyBorder="1" applyAlignment="1">
      <alignment vertical="center"/>
    </xf>
    <xf numFmtId="0" fontId="2" fillId="2" borderId="0" xfId="0" applyFont="1" applyFill="1" applyAlignment="1">
      <alignment horizontal="left"/>
    </xf>
    <xf numFmtId="201" fontId="0" fillId="0" borderId="0" xfId="1" applyNumberFormat="1" applyFont="1" applyAlignment="1">
      <alignment horizontal="right"/>
    </xf>
    <xf numFmtId="201" fontId="0" fillId="0" borderId="0" xfId="1" applyNumberFormat="1" applyFont="1" applyFill="1" applyAlignment="1">
      <alignment horizontal="right"/>
    </xf>
    <xf numFmtId="201" fontId="0" fillId="2" borderId="0" xfId="1" applyNumberFormat="1" applyFont="1" applyFill="1" applyAlignment="1">
      <alignment horizontal="right"/>
    </xf>
    <xf numFmtId="41" fontId="1" fillId="0" borderId="0" xfId="2" applyFont="1" applyFill="1"/>
    <xf numFmtId="0" fontId="0" fillId="2" borderId="0" xfId="0" applyFill="1" applyAlignment="1">
      <alignment horizontal="right"/>
    </xf>
    <xf numFmtId="201" fontId="0" fillId="0" borderId="0" xfId="1" applyNumberFormat="1" applyFont="1" applyFill="1" applyAlignment="1">
      <alignment horizontal="left"/>
    </xf>
    <xf numFmtId="178" fontId="0" fillId="0" borderId="0" xfId="3" applyNumberFormat="1" applyFont="1" applyAlignment="1">
      <alignment horizontal="left"/>
    </xf>
    <xf numFmtId="178" fontId="2" fillId="0" borderId="0" xfId="3" applyNumberFormat="1" applyFont="1" applyAlignment="1">
      <alignment horizontal="left"/>
    </xf>
    <xf numFmtId="178" fontId="0" fillId="0" borderId="0" xfId="3" applyNumberFormat="1" applyFont="1" applyFill="1" applyAlignment="1">
      <alignment horizontal="left"/>
    </xf>
    <xf numFmtId="179" fontId="0" fillId="0" borderId="0" xfId="3" applyNumberFormat="1" applyFont="1" applyFill="1" applyAlignment="1">
      <alignment horizontal="left"/>
    </xf>
    <xf numFmtId="0" fontId="25"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vertical="top" wrapText="1"/>
    </xf>
  </cellXfs>
  <cellStyles count="8">
    <cellStyle name="Comma" xfId="1" builtinId="3"/>
    <cellStyle name="Comma [0]" xfId="2" builtinId="6"/>
    <cellStyle name="Currency" xfId="3" builtinId="4"/>
    <cellStyle name="Currency [0]" xfId="4" builtinId="7"/>
    <cellStyle name="Hyperlink" xfId="5" builtinId="8"/>
    <cellStyle name="Normal" xfId="0" builtinId="0"/>
    <cellStyle name="Percent" xfId="6" builtinId="5"/>
    <cellStyle name="pric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DealShts\2000%20Deals\August%202000.xls" TargetMode="External"/><Relationship Id="rId1" Type="http://schemas.openxmlformats.org/officeDocument/2006/relationships/hyperlink" Target="..\..\..\DealShts\2000%20Deals\August%202000.xl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453"/>
  <sheetViews>
    <sheetView zoomScaleNormal="100" workbookViewId="0"/>
  </sheetViews>
  <sheetFormatPr defaultColWidth="9.7109375" defaultRowHeight="12" outlineLevelRow="1"/>
  <cols>
    <col min="1" max="1" width="11" style="396" bestFit="1" customWidth="1"/>
    <col min="2" max="2" width="15.28515625" style="81" customWidth="1"/>
    <col min="3" max="3" width="2.28515625" style="81" customWidth="1"/>
    <col min="4" max="4" width="11.42578125" style="26" customWidth="1"/>
    <col min="5" max="6" width="10.5703125" style="26" customWidth="1"/>
    <col min="7" max="7" width="10.5703125" style="27" customWidth="1"/>
    <col min="8" max="8" width="1.42578125" style="28" customWidth="1"/>
    <col min="9" max="9" width="11.140625" style="26" customWidth="1"/>
    <col min="10" max="10" width="10.28515625" style="26" customWidth="1"/>
    <col min="11" max="11" width="9.140625" style="29" customWidth="1"/>
    <col min="12" max="12" width="9.140625" style="30" customWidth="1"/>
    <col min="13" max="13" width="9.7109375" style="29" customWidth="1"/>
    <col min="14" max="14" width="15.85546875" style="42" bestFit="1" customWidth="1"/>
    <col min="15" max="15" width="20" style="31" customWidth="1"/>
    <col min="16" max="16" width="22" style="31" hidden="1" customWidth="1"/>
    <col min="17" max="17" width="15.85546875" style="31" customWidth="1"/>
    <col min="18" max="20" width="14.140625" style="31" customWidth="1"/>
    <col min="21" max="23" width="11" style="31" customWidth="1"/>
    <col min="24" max="24" width="11" style="32" customWidth="1"/>
    <col min="25" max="25" width="11" style="33" hidden="1" customWidth="1"/>
    <col min="26" max="26" width="11" style="34" customWidth="1"/>
    <col min="27" max="27" width="11" style="33" customWidth="1"/>
    <col min="28" max="28" width="11" style="35" customWidth="1"/>
    <col min="29" max="29" width="11" style="36" customWidth="1"/>
    <col min="30" max="30" width="11" style="37" customWidth="1"/>
    <col min="31" max="31" width="11" style="38" customWidth="1"/>
    <col min="32" max="32" width="11" style="39" customWidth="1"/>
    <col min="33" max="33" width="11" style="40" hidden="1" customWidth="1"/>
    <col min="34" max="34" width="11" style="37" customWidth="1"/>
    <col min="35" max="35" width="97.140625" style="41" customWidth="1"/>
    <col min="36" max="36" width="17.7109375" style="31" hidden="1" customWidth="1"/>
    <col min="37" max="37" width="11.28515625" style="31" hidden="1" customWidth="1"/>
    <col min="38" max="39" width="9.7109375" style="31" hidden="1" customWidth="1"/>
    <col min="40" max="41" width="9.7109375" style="42" hidden="1" customWidth="1"/>
    <col min="42" max="49" width="9.7109375" style="31" hidden="1" customWidth="1"/>
    <col min="50" max="16384" width="9.7109375" style="43"/>
  </cols>
  <sheetData>
    <row r="1" spans="1:49" ht="20.25">
      <c r="B1" s="25" t="s">
        <v>100</v>
      </c>
      <c r="C1" s="25"/>
      <c r="N1" s="29"/>
      <c r="O1" s="31" t="s">
        <v>86</v>
      </c>
    </row>
    <row r="2" spans="1:49" ht="28.5" customHeight="1" thickBot="1">
      <c r="B2" s="25"/>
      <c r="C2" s="25"/>
      <c r="I2" s="16" t="s">
        <v>101</v>
      </c>
      <c r="J2" s="16" t="s">
        <v>86</v>
      </c>
      <c r="N2" s="44"/>
    </row>
    <row r="3" spans="1:49" s="59" customFormat="1" ht="29.25" customHeight="1" thickTop="1" thickBot="1">
      <c r="A3" s="397"/>
      <c r="B3" s="6" t="s">
        <v>90</v>
      </c>
      <c r="C3" s="6"/>
      <c r="D3" s="16" t="s">
        <v>82</v>
      </c>
      <c r="E3" s="45" t="s">
        <v>102</v>
      </c>
      <c r="F3" s="16" t="s">
        <v>103</v>
      </c>
      <c r="G3" s="46" t="s">
        <v>104</v>
      </c>
      <c r="H3" s="47"/>
      <c r="I3" s="45" t="s">
        <v>105</v>
      </c>
      <c r="J3" s="45" t="s">
        <v>106</v>
      </c>
      <c r="K3" s="16" t="s">
        <v>107</v>
      </c>
      <c r="L3" s="48" t="s">
        <v>108</v>
      </c>
      <c r="M3" s="16" t="s">
        <v>109</v>
      </c>
      <c r="N3" s="49" t="s">
        <v>110</v>
      </c>
      <c r="O3" s="50" t="s">
        <v>111</v>
      </c>
      <c r="P3" s="50" t="s">
        <v>112</v>
      </c>
      <c r="Q3" s="50" t="s">
        <v>113</v>
      </c>
      <c r="R3" s="50" t="s">
        <v>114</v>
      </c>
      <c r="S3" s="50" t="s">
        <v>115</v>
      </c>
      <c r="T3" s="50" t="s">
        <v>116</v>
      </c>
      <c r="U3" s="51" t="s">
        <v>117</v>
      </c>
      <c r="V3" s="50" t="s">
        <v>118</v>
      </c>
      <c r="W3" s="51" t="s">
        <v>119</v>
      </c>
      <c r="X3" s="52" t="s">
        <v>120</v>
      </c>
      <c r="Y3" s="52" t="s">
        <v>121</v>
      </c>
      <c r="Z3" s="53" t="s">
        <v>122</v>
      </c>
      <c r="AA3" s="52" t="s">
        <v>123</v>
      </c>
      <c r="AB3" s="54" t="s">
        <v>124</v>
      </c>
      <c r="AC3" s="55" t="s">
        <v>125</v>
      </c>
      <c r="AD3" s="56" t="s">
        <v>36</v>
      </c>
      <c r="AE3" s="57" t="s">
        <v>126</v>
      </c>
      <c r="AF3" s="54" t="s">
        <v>127</v>
      </c>
      <c r="AG3" s="58" t="s">
        <v>128</v>
      </c>
      <c r="AH3" s="54" t="s">
        <v>129</v>
      </c>
      <c r="AI3" s="50" t="s">
        <v>130</v>
      </c>
      <c r="AJ3" s="50"/>
    </row>
    <row r="4" spans="1:49" s="60" customFormat="1" ht="13.5" thickTop="1">
      <c r="A4" s="397"/>
      <c r="H4" s="61"/>
      <c r="N4" s="62"/>
      <c r="O4" s="63"/>
      <c r="P4" s="63"/>
      <c r="Q4" s="63"/>
      <c r="R4" s="63"/>
      <c r="S4" s="63"/>
      <c r="T4" s="63"/>
      <c r="U4" s="63"/>
      <c r="V4" s="63"/>
      <c r="W4" s="63"/>
      <c r="X4" s="64" t="s">
        <v>131</v>
      </c>
      <c r="Y4" s="65"/>
      <c r="Z4" s="66"/>
      <c r="AA4" s="65"/>
      <c r="AB4" s="67"/>
      <c r="AC4" s="68"/>
      <c r="AD4" s="69"/>
      <c r="AE4" s="70"/>
      <c r="AF4" s="67"/>
      <c r="AG4" s="71"/>
      <c r="AH4" s="67"/>
      <c r="AI4" s="72"/>
      <c r="AJ4" s="63"/>
    </row>
    <row r="5" spans="1:49" s="79" customFormat="1" ht="15.75">
      <c r="A5" s="398"/>
      <c r="B5" s="73" t="s">
        <v>948</v>
      </c>
      <c r="C5" s="73"/>
      <c r="D5" s="74"/>
      <c r="E5" s="74"/>
      <c r="F5" s="74"/>
      <c r="G5" s="75"/>
      <c r="H5" s="76"/>
      <c r="I5" s="74"/>
      <c r="J5" s="74"/>
      <c r="K5" s="77"/>
      <c r="L5" s="78"/>
      <c r="M5" s="77"/>
      <c r="O5" s="73"/>
      <c r="P5" s="73"/>
      <c r="Q5" s="73"/>
      <c r="R5" s="73"/>
      <c r="S5" s="73"/>
      <c r="T5" s="73"/>
      <c r="U5" s="73"/>
      <c r="V5" s="73"/>
      <c r="W5" s="73"/>
      <c r="X5" s="73"/>
      <c r="Y5" s="73"/>
      <c r="Z5" s="73"/>
      <c r="AA5" s="73"/>
      <c r="AB5" s="73"/>
      <c r="AC5" s="73"/>
      <c r="AD5" s="73"/>
      <c r="AE5" s="73"/>
      <c r="AF5" s="73"/>
      <c r="AG5" s="73"/>
      <c r="AH5" s="73"/>
      <c r="AI5" s="73"/>
      <c r="AJ5" s="80"/>
    </row>
    <row r="6" spans="1:49" ht="24" customHeight="1">
      <c r="A6" s="396">
        <f>+J6*L6</f>
        <v>-0.193</v>
      </c>
      <c r="B6" s="81" t="s">
        <v>935</v>
      </c>
      <c r="D6" s="26">
        <f>+BASIS!I330</f>
        <v>-2.2000000000000002E-2</v>
      </c>
      <c r="E6" s="26">
        <v>0</v>
      </c>
      <c r="F6" s="26">
        <v>-7.0000000000000007E-2</v>
      </c>
      <c r="G6" s="94" t="s">
        <v>144</v>
      </c>
      <c r="I6" s="26">
        <v>-1.4999999999999999E-2</v>
      </c>
      <c r="J6" s="26">
        <f>+I6+F6+E6+D6-0.02*$F$626</f>
        <v>-0.193</v>
      </c>
      <c r="L6" s="400">
        <v>1</v>
      </c>
      <c r="M6" s="29">
        <v>1</v>
      </c>
      <c r="N6" s="60" t="s">
        <v>134</v>
      </c>
      <c r="O6" s="83" t="s">
        <v>135</v>
      </c>
      <c r="P6" s="43"/>
      <c r="Q6" s="60" t="s">
        <v>136</v>
      </c>
      <c r="R6" s="60" t="s">
        <v>132</v>
      </c>
      <c r="S6" s="60" t="s">
        <v>137</v>
      </c>
      <c r="T6" s="84" t="s">
        <v>138</v>
      </c>
      <c r="U6" s="84" t="s">
        <v>139</v>
      </c>
      <c r="V6" s="84" t="s">
        <v>140</v>
      </c>
      <c r="W6" s="84" t="s">
        <v>139</v>
      </c>
      <c r="X6" s="85"/>
      <c r="Y6" s="85"/>
      <c r="Z6" s="86"/>
      <c r="AA6" s="87" t="s">
        <v>139</v>
      </c>
      <c r="AB6" s="88">
        <v>0.1</v>
      </c>
      <c r="AC6" s="89" t="s">
        <v>141</v>
      </c>
      <c r="AD6" s="87">
        <f>AF6-AB6</f>
        <v>5.8150000000000004</v>
      </c>
      <c r="AE6" s="90" t="s">
        <v>142</v>
      </c>
      <c r="AF6" s="91">
        <v>5.915</v>
      </c>
      <c r="AG6" s="92"/>
      <c r="AH6" s="88">
        <f>AD6</f>
        <v>5.8150000000000004</v>
      </c>
      <c r="AI6" s="81" t="s">
        <v>143</v>
      </c>
      <c r="AJ6" s="44"/>
      <c r="AK6" s="44"/>
      <c r="AL6" s="44"/>
      <c r="AM6" s="44"/>
      <c r="AN6" s="93"/>
      <c r="AO6" s="93"/>
      <c r="AP6" s="44"/>
      <c r="AQ6" s="44"/>
      <c r="AR6" s="44"/>
      <c r="AS6" s="44"/>
      <c r="AT6" s="44"/>
      <c r="AU6" s="44"/>
      <c r="AV6" s="44"/>
      <c r="AW6" s="44"/>
    </row>
    <row r="7" spans="1:49" ht="24" customHeight="1">
      <c r="A7" s="396">
        <f>+J7*L7</f>
        <v>-1197.758</v>
      </c>
      <c r="B7" s="81" t="s">
        <v>935</v>
      </c>
      <c r="D7" s="26">
        <f>+BASIS!I330</f>
        <v>-2.2000000000000002E-2</v>
      </c>
      <c r="F7" s="26">
        <v>-7.0000000000000007E-2</v>
      </c>
      <c r="G7" s="94" t="s">
        <v>144</v>
      </c>
      <c r="H7" s="28" t="s">
        <v>86</v>
      </c>
      <c r="I7" s="26">
        <v>-1.4999999999999999E-2</v>
      </c>
      <c r="J7" s="26">
        <f>+I7+F7+E7+D7-0.02*$F$626</f>
        <v>-0.193</v>
      </c>
      <c r="L7" s="30">
        <v>6206</v>
      </c>
      <c r="M7" s="29">
        <v>3</v>
      </c>
      <c r="N7" s="60" t="s">
        <v>145</v>
      </c>
      <c r="O7" s="96" t="s">
        <v>146</v>
      </c>
      <c r="P7" s="43"/>
      <c r="Q7" s="60" t="s">
        <v>136</v>
      </c>
      <c r="R7" s="60" t="s">
        <v>132</v>
      </c>
      <c r="S7" s="60" t="s">
        <v>147</v>
      </c>
      <c r="T7" s="60" t="s">
        <v>148</v>
      </c>
      <c r="U7" s="60">
        <v>1</v>
      </c>
      <c r="V7" s="60" t="s">
        <v>149</v>
      </c>
      <c r="W7" s="60">
        <v>1</v>
      </c>
      <c r="X7" s="97">
        <v>680</v>
      </c>
      <c r="Y7" s="97">
        <f>X7*24.76373</f>
        <v>16839.3364</v>
      </c>
      <c r="Z7" s="98">
        <v>1.0306299999999999</v>
      </c>
      <c r="AA7" s="87" t="s">
        <v>139</v>
      </c>
      <c r="AB7" s="87">
        <v>7.0000000000000007E-2</v>
      </c>
      <c r="AC7" s="89">
        <v>0.02</v>
      </c>
      <c r="AD7" s="87">
        <f>(AF7*(1-AC7))-AB7-0.015</f>
        <v>5.8047999999999993</v>
      </c>
      <c r="AE7" s="90">
        <v>38596</v>
      </c>
      <c r="AF7" s="91">
        <v>6.01</v>
      </c>
      <c r="AG7" s="92"/>
      <c r="AH7" s="88">
        <f>AD7</f>
        <v>5.8047999999999993</v>
      </c>
      <c r="AI7" s="81" t="s">
        <v>150</v>
      </c>
      <c r="AJ7" s="43"/>
      <c r="AK7" s="43"/>
      <c r="AL7" s="43"/>
      <c r="AM7" s="43"/>
      <c r="AN7" s="60"/>
      <c r="AO7" s="60"/>
      <c r="AP7" s="43"/>
      <c r="AQ7" s="43"/>
      <c r="AR7" s="43"/>
      <c r="AS7" s="43"/>
      <c r="AT7" s="43"/>
      <c r="AU7" s="43"/>
      <c r="AV7" s="43"/>
      <c r="AW7" s="43"/>
    </row>
    <row r="8" spans="1:49" ht="24" hidden="1" customHeight="1">
      <c r="N8" s="60" t="s">
        <v>145</v>
      </c>
      <c r="O8" s="83" t="s">
        <v>151</v>
      </c>
      <c r="P8" s="43"/>
      <c r="Q8" s="60" t="s">
        <v>136</v>
      </c>
      <c r="R8" s="60" t="s">
        <v>132</v>
      </c>
      <c r="S8" s="43"/>
      <c r="T8" s="43"/>
      <c r="U8" s="43"/>
      <c r="V8" s="43"/>
      <c r="W8" s="43"/>
      <c r="X8" s="99">
        <v>3713</v>
      </c>
      <c r="Y8" s="99"/>
      <c r="Z8" s="98">
        <v>1.1013299999999999</v>
      </c>
      <c r="AA8" s="87" t="s">
        <v>139</v>
      </c>
      <c r="AB8" s="100"/>
      <c r="AC8" s="101"/>
      <c r="AD8" s="87"/>
      <c r="AE8" s="102"/>
      <c r="AF8" s="103"/>
      <c r="AG8" s="104"/>
      <c r="AH8" s="87"/>
      <c r="AI8" s="81"/>
      <c r="AJ8" s="44"/>
      <c r="AK8" s="44"/>
      <c r="AL8" s="44"/>
      <c r="AM8" s="44"/>
      <c r="AN8" s="93"/>
      <c r="AO8" s="93"/>
      <c r="AP8" s="44"/>
      <c r="AQ8" s="44"/>
      <c r="AR8" s="44"/>
      <c r="AS8" s="44"/>
      <c r="AT8" s="44"/>
      <c r="AU8" s="44"/>
      <c r="AV8" s="44"/>
      <c r="AW8" s="44"/>
    </row>
    <row r="9" spans="1:49" ht="24" hidden="1" customHeight="1">
      <c r="N9" s="60" t="s">
        <v>145</v>
      </c>
      <c r="O9" s="83" t="s">
        <v>152</v>
      </c>
      <c r="P9" s="43"/>
      <c r="Q9" s="60" t="s">
        <v>136</v>
      </c>
      <c r="R9" s="60" t="s">
        <v>132</v>
      </c>
      <c r="S9" s="43"/>
      <c r="T9" s="43"/>
      <c r="U9" s="43"/>
      <c r="V9" s="43"/>
      <c r="W9" s="43"/>
      <c r="X9" s="99">
        <v>1813</v>
      </c>
      <c r="Y9" s="99"/>
      <c r="Z9" s="98">
        <v>1.03406</v>
      </c>
      <c r="AA9" s="87" t="s">
        <v>139</v>
      </c>
      <c r="AB9" s="100"/>
      <c r="AC9" s="101"/>
      <c r="AD9" s="87"/>
      <c r="AE9" s="102"/>
      <c r="AF9" s="103"/>
      <c r="AG9" s="104"/>
      <c r="AH9" s="87"/>
      <c r="AI9" s="81"/>
      <c r="AJ9" s="44"/>
      <c r="AK9" s="44"/>
      <c r="AL9" s="44"/>
      <c r="AM9" s="44"/>
      <c r="AN9" s="93"/>
      <c r="AO9" s="93"/>
      <c r="AP9" s="44"/>
      <c r="AQ9" s="44"/>
      <c r="AR9" s="44"/>
      <c r="AS9" s="44"/>
      <c r="AT9" s="44"/>
      <c r="AU9" s="44"/>
      <c r="AV9" s="44"/>
      <c r="AW9" s="44"/>
    </row>
    <row r="10" spans="1:49" ht="24" customHeight="1">
      <c r="A10" s="396">
        <f t="shared" ref="A10:A73" si="0">+J10*L10</f>
        <v>-321.92400000000004</v>
      </c>
      <c r="B10" s="81" t="s">
        <v>935</v>
      </c>
      <c r="D10" s="26">
        <f>+BASIS!I330</f>
        <v>-2.2000000000000002E-2</v>
      </c>
      <c r="F10" s="26">
        <v>-7.0000000000000007E-2</v>
      </c>
      <c r="G10" s="94" t="s">
        <v>144</v>
      </c>
      <c r="I10" s="26">
        <v>-1.4999999999999999E-2</v>
      </c>
      <c r="J10" s="26">
        <f>+I10+F10+E10+D10-0.02*$F$626</f>
        <v>-0.193</v>
      </c>
      <c r="L10" s="30">
        <v>1668</v>
      </c>
      <c r="M10" s="29">
        <v>1</v>
      </c>
      <c r="N10" s="60" t="s">
        <v>134</v>
      </c>
      <c r="O10" s="83" t="s">
        <v>153</v>
      </c>
      <c r="P10" s="43"/>
      <c r="Q10" s="60" t="s">
        <v>136</v>
      </c>
      <c r="R10" s="60" t="s">
        <v>132</v>
      </c>
      <c r="S10" s="60" t="s">
        <v>137</v>
      </c>
      <c r="T10" s="84" t="s">
        <v>154</v>
      </c>
      <c r="U10" s="105">
        <v>2</v>
      </c>
      <c r="V10" s="84" t="s">
        <v>155</v>
      </c>
      <c r="W10" s="105">
        <v>2</v>
      </c>
      <c r="X10" s="97">
        <v>1668</v>
      </c>
      <c r="Y10" s="97"/>
      <c r="Z10" s="98">
        <v>1.0440100000000001</v>
      </c>
      <c r="AA10" s="87" t="s">
        <v>139</v>
      </c>
      <c r="AB10" s="88">
        <v>0.1</v>
      </c>
      <c r="AC10" s="89" t="s">
        <v>141</v>
      </c>
      <c r="AD10" s="87">
        <f>AF10-AB10</f>
        <v>5.8150000000000004</v>
      </c>
      <c r="AE10" s="90">
        <v>36982</v>
      </c>
      <c r="AF10" s="91">
        <v>5.915</v>
      </c>
      <c r="AG10" s="92"/>
      <c r="AH10" s="88">
        <f>AD10</f>
        <v>5.8150000000000004</v>
      </c>
      <c r="AI10" s="81" t="s">
        <v>156</v>
      </c>
      <c r="AJ10" s="43"/>
      <c r="AK10" s="43"/>
      <c r="AL10" s="43"/>
      <c r="AM10" s="43"/>
      <c r="AN10" s="60"/>
      <c r="AO10" s="60"/>
      <c r="AP10" s="43"/>
      <c r="AQ10" s="43"/>
      <c r="AR10" s="43"/>
      <c r="AS10" s="43"/>
      <c r="AT10" s="43"/>
      <c r="AU10" s="43"/>
      <c r="AV10" s="43"/>
      <c r="AW10" s="43"/>
    </row>
    <row r="11" spans="1:49" s="107" customFormat="1" ht="15.75">
      <c r="A11" s="396">
        <f t="shared" si="0"/>
        <v>0</v>
      </c>
      <c r="B11" s="73" t="s">
        <v>949</v>
      </c>
      <c r="C11" s="73"/>
      <c r="D11" s="106"/>
      <c r="E11" s="106"/>
      <c r="F11" s="106"/>
      <c r="G11" s="75"/>
      <c r="H11" s="76"/>
      <c r="I11" s="106"/>
      <c r="J11" s="106"/>
      <c r="K11" s="77"/>
      <c r="L11" s="78"/>
      <c r="M11" s="77"/>
      <c r="O11" s="108"/>
      <c r="P11" s="108"/>
      <c r="Q11" s="108"/>
      <c r="R11" s="108"/>
      <c r="S11" s="108"/>
      <c r="T11" s="108"/>
      <c r="U11" s="108"/>
      <c r="V11" s="108"/>
      <c r="W11" s="108"/>
      <c r="X11" s="109"/>
      <c r="Y11" s="109"/>
      <c r="Z11" s="110"/>
      <c r="AA11" s="111"/>
      <c r="AB11" s="112"/>
      <c r="AC11" s="113"/>
      <c r="AD11" s="112"/>
      <c r="AE11" s="114"/>
      <c r="AF11" s="115"/>
      <c r="AG11" s="116"/>
      <c r="AH11" s="117"/>
      <c r="AI11" s="116"/>
      <c r="AJ11" s="79"/>
      <c r="AN11" s="79"/>
      <c r="AO11" s="79"/>
    </row>
    <row r="12" spans="1:49" ht="24" customHeight="1">
      <c r="A12" s="396">
        <f t="shared" si="0"/>
        <v>-1218.54</v>
      </c>
      <c r="B12" s="118" t="s">
        <v>157</v>
      </c>
      <c r="C12" s="118"/>
      <c r="D12" s="26">
        <f>+BASIS!I333</f>
        <v>-0.22999999999999998</v>
      </c>
      <c r="J12" s="26">
        <f>+I12+F12+E12+D12</f>
        <v>-0.22999999999999998</v>
      </c>
      <c r="L12" s="30">
        <v>5298</v>
      </c>
      <c r="M12" s="29">
        <v>41</v>
      </c>
      <c r="N12" s="119" t="s">
        <v>145</v>
      </c>
      <c r="O12" s="96" t="s">
        <v>158</v>
      </c>
      <c r="P12" s="120" t="s">
        <v>159</v>
      </c>
      <c r="Q12" s="120" t="s">
        <v>160</v>
      </c>
      <c r="R12" s="120" t="s">
        <v>2</v>
      </c>
      <c r="S12" s="120" t="s">
        <v>161</v>
      </c>
      <c r="T12" s="120" t="s">
        <v>162</v>
      </c>
      <c r="U12" s="120" t="s">
        <v>139</v>
      </c>
      <c r="V12" s="120" t="s">
        <v>163</v>
      </c>
      <c r="W12" s="120">
        <v>3</v>
      </c>
      <c r="X12" s="121">
        <v>5298</v>
      </c>
      <c r="Y12" s="121">
        <f>X12*0.75</f>
        <v>3973.5</v>
      </c>
      <c r="Z12" s="122">
        <v>1.07</v>
      </c>
      <c r="AA12" s="123">
        <v>2</v>
      </c>
      <c r="AB12" s="124">
        <v>0</v>
      </c>
      <c r="AC12" s="125">
        <v>0</v>
      </c>
      <c r="AD12" s="126">
        <f>AF12+0.005</f>
        <v>5.8650000000000002</v>
      </c>
      <c r="AE12" s="127">
        <v>36892</v>
      </c>
      <c r="AF12" s="91">
        <v>5.86</v>
      </c>
      <c r="AG12" s="128"/>
      <c r="AH12" s="124">
        <f>AD12</f>
        <v>5.8650000000000002</v>
      </c>
      <c r="AI12" s="129" t="s">
        <v>164</v>
      </c>
      <c r="AJ12" s="130"/>
      <c r="AK12" s="131"/>
      <c r="AL12" s="131"/>
      <c r="AM12" s="131"/>
      <c r="AN12" s="130"/>
      <c r="AO12" s="130"/>
      <c r="AP12" s="131"/>
      <c r="AQ12" s="131"/>
      <c r="AR12" s="131"/>
      <c r="AS12" s="131"/>
      <c r="AT12" s="131"/>
      <c r="AU12" s="131"/>
      <c r="AV12" s="131"/>
      <c r="AW12" s="131"/>
    </row>
    <row r="13" spans="1:49" ht="24" hidden="1" customHeight="1">
      <c r="A13" s="396">
        <f t="shared" si="0"/>
        <v>0</v>
      </c>
      <c r="N13" s="84" t="s">
        <v>145</v>
      </c>
      <c r="O13" s="43" t="s">
        <v>165</v>
      </c>
      <c r="P13" s="60" t="s">
        <v>166</v>
      </c>
      <c r="Q13" s="60" t="s">
        <v>160</v>
      </c>
      <c r="R13" s="60" t="s">
        <v>2</v>
      </c>
      <c r="S13" s="60"/>
      <c r="T13" s="60"/>
      <c r="U13" s="60"/>
      <c r="V13" s="60"/>
      <c r="W13" s="60"/>
      <c r="X13" s="99"/>
      <c r="Y13" s="99"/>
      <c r="Z13" s="98"/>
      <c r="AA13" s="87"/>
      <c r="AB13" s="87"/>
      <c r="AC13" s="89"/>
      <c r="AD13" s="87"/>
      <c r="AE13" s="90"/>
      <c r="AF13" s="132"/>
      <c r="AG13" s="92"/>
      <c r="AH13" s="88"/>
      <c r="AI13" s="81"/>
      <c r="AJ13" s="60"/>
      <c r="AK13" s="43"/>
      <c r="AL13" s="43"/>
      <c r="AM13" s="43"/>
      <c r="AN13" s="60"/>
      <c r="AO13" s="60"/>
      <c r="AP13" s="43"/>
      <c r="AQ13" s="43"/>
      <c r="AR13" s="43"/>
      <c r="AS13" s="43"/>
      <c r="AT13" s="43"/>
      <c r="AU13" s="43"/>
      <c r="AV13" s="43"/>
      <c r="AW13" s="43"/>
    </row>
    <row r="14" spans="1:49" ht="24" hidden="1" customHeight="1">
      <c r="A14" s="396">
        <f t="shared" si="0"/>
        <v>0</v>
      </c>
      <c r="N14" s="84" t="s">
        <v>145</v>
      </c>
      <c r="O14" s="43" t="s">
        <v>167</v>
      </c>
      <c r="P14" s="60" t="s">
        <v>166</v>
      </c>
      <c r="Q14" s="60" t="s">
        <v>160</v>
      </c>
      <c r="R14" s="60" t="s">
        <v>2</v>
      </c>
      <c r="S14" s="60"/>
      <c r="T14" s="60"/>
      <c r="U14" s="60"/>
      <c r="V14" s="60"/>
      <c r="W14" s="60"/>
      <c r="X14" s="99"/>
      <c r="Y14" s="99"/>
      <c r="Z14" s="98"/>
      <c r="AA14" s="87"/>
      <c r="AB14" s="87"/>
      <c r="AC14" s="89"/>
      <c r="AD14" s="87"/>
      <c r="AE14" s="90"/>
      <c r="AF14" s="132"/>
      <c r="AG14" s="92"/>
      <c r="AH14" s="88"/>
      <c r="AI14" s="81"/>
      <c r="AJ14" s="60"/>
      <c r="AK14" s="43"/>
      <c r="AL14" s="43"/>
      <c r="AM14" s="43"/>
      <c r="AN14" s="60"/>
      <c r="AO14" s="60"/>
      <c r="AP14" s="43"/>
      <c r="AQ14" s="43"/>
      <c r="AR14" s="43"/>
      <c r="AS14" s="43"/>
      <c r="AT14" s="43"/>
      <c r="AU14" s="43"/>
      <c r="AV14" s="43"/>
      <c r="AW14" s="43"/>
    </row>
    <row r="15" spans="1:49" ht="24" hidden="1" customHeight="1">
      <c r="A15" s="396">
        <f t="shared" si="0"/>
        <v>0</v>
      </c>
      <c r="N15" s="84" t="s">
        <v>145</v>
      </c>
      <c r="O15" s="43" t="s">
        <v>168</v>
      </c>
      <c r="P15" s="60" t="s">
        <v>169</v>
      </c>
      <c r="Q15" s="60" t="s">
        <v>160</v>
      </c>
      <c r="R15" s="60" t="s">
        <v>2</v>
      </c>
      <c r="S15" s="60"/>
      <c r="T15" s="60"/>
      <c r="U15" s="60"/>
      <c r="V15" s="60"/>
      <c r="W15" s="60"/>
      <c r="X15" s="99"/>
      <c r="Y15" s="99"/>
      <c r="Z15" s="98"/>
      <c r="AA15" s="87"/>
      <c r="AB15" s="87"/>
      <c r="AC15" s="89"/>
      <c r="AD15" s="87"/>
      <c r="AE15" s="90"/>
      <c r="AF15" s="132"/>
      <c r="AG15" s="92"/>
      <c r="AH15" s="88"/>
      <c r="AI15" s="133"/>
      <c r="AJ15" s="60"/>
      <c r="AK15" s="43"/>
      <c r="AL15" s="43"/>
      <c r="AM15" s="43"/>
      <c r="AN15" s="60"/>
      <c r="AO15" s="60"/>
      <c r="AP15" s="43"/>
      <c r="AQ15" s="43"/>
      <c r="AR15" s="43"/>
      <c r="AS15" s="43"/>
      <c r="AT15" s="43"/>
      <c r="AU15" s="43"/>
      <c r="AV15" s="43"/>
      <c r="AW15" s="43"/>
    </row>
    <row r="16" spans="1:49" ht="24" hidden="1" customHeight="1">
      <c r="A16" s="396">
        <f t="shared" si="0"/>
        <v>0</v>
      </c>
      <c r="N16" s="60" t="s">
        <v>145</v>
      </c>
      <c r="O16" s="134" t="s">
        <v>170</v>
      </c>
      <c r="P16" s="135" t="s">
        <v>171</v>
      </c>
      <c r="Q16" s="60" t="s">
        <v>160</v>
      </c>
      <c r="R16" s="60" t="s">
        <v>2</v>
      </c>
      <c r="S16" s="134"/>
      <c r="T16" s="134"/>
      <c r="U16" s="134"/>
      <c r="V16" s="134"/>
      <c r="W16" s="134"/>
      <c r="X16" s="60"/>
      <c r="Y16" s="135"/>
      <c r="Z16" s="136"/>
      <c r="AA16" s="137"/>
      <c r="AB16" s="138"/>
      <c r="AC16" s="139"/>
      <c r="AD16" s="138"/>
      <c r="AE16" s="140"/>
      <c r="AF16" s="141"/>
      <c r="AG16" s="43"/>
      <c r="AH16" s="100"/>
      <c r="AI16" s="81"/>
      <c r="AJ16" s="44"/>
      <c r="AK16" s="44"/>
      <c r="AL16" s="44"/>
      <c r="AM16" s="44"/>
      <c r="AN16" s="93"/>
      <c r="AO16" s="93"/>
      <c r="AP16" s="44"/>
      <c r="AQ16" s="44"/>
      <c r="AR16" s="44"/>
      <c r="AS16" s="44"/>
      <c r="AT16" s="44"/>
      <c r="AU16" s="44"/>
      <c r="AV16" s="44"/>
      <c r="AW16" s="44"/>
    </row>
    <row r="17" spans="1:49" ht="24" hidden="1" customHeight="1">
      <c r="A17" s="396">
        <f t="shared" si="0"/>
        <v>0</v>
      </c>
      <c r="N17" s="84" t="s">
        <v>145</v>
      </c>
      <c r="O17" s="134" t="s">
        <v>172</v>
      </c>
      <c r="P17" s="135" t="s">
        <v>171</v>
      </c>
      <c r="Q17" s="60" t="s">
        <v>160</v>
      </c>
      <c r="R17" s="60" t="s">
        <v>2</v>
      </c>
      <c r="S17" s="135"/>
      <c r="T17" s="135"/>
      <c r="U17" s="135"/>
      <c r="V17" s="135"/>
      <c r="W17" s="135"/>
      <c r="X17" s="99"/>
      <c r="Y17" s="142"/>
      <c r="Z17" s="136"/>
      <c r="AA17" s="137"/>
      <c r="AB17" s="137"/>
      <c r="AC17" s="143"/>
      <c r="AD17" s="137"/>
      <c r="AE17" s="144"/>
      <c r="AF17" s="132"/>
      <c r="AG17" s="92"/>
      <c r="AH17" s="88"/>
      <c r="AI17" s="145"/>
      <c r="AJ17" s="60"/>
      <c r="AK17" s="43"/>
      <c r="AL17" s="43"/>
      <c r="AM17" s="43"/>
      <c r="AN17" s="60"/>
      <c r="AO17" s="60"/>
      <c r="AP17" s="43"/>
      <c r="AQ17" s="43"/>
      <c r="AR17" s="43"/>
      <c r="AS17" s="43"/>
      <c r="AT17" s="43"/>
      <c r="AU17" s="43"/>
      <c r="AV17" s="43"/>
      <c r="AW17" s="43"/>
    </row>
    <row r="18" spans="1:49" ht="24" hidden="1" customHeight="1">
      <c r="A18" s="396">
        <f t="shared" si="0"/>
        <v>0</v>
      </c>
      <c r="N18" s="60" t="s">
        <v>145</v>
      </c>
      <c r="O18" s="134" t="s">
        <v>173</v>
      </c>
      <c r="P18" s="135" t="s">
        <v>174</v>
      </c>
      <c r="Q18" s="60" t="s">
        <v>160</v>
      </c>
      <c r="R18" s="60" t="s">
        <v>2</v>
      </c>
      <c r="S18" s="134"/>
      <c r="T18" s="146"/>
      <c r="U18" s="146"/>
      <c r="V18" s="146"/>
      <c r="W18" s="146"/>
      <c r="X18" s="147"/>
      <c r="Y18" s="148"/>
      <c r="Z18" s="149"/>
      <c r="AA18" s="150"/>
      <c r="AB18" s="151"/>
      <c r="AC18" s="152"/>
      <c r="AD18" s="138"/>
      <c r="AE18" s="140"/>
      <c r="AF18" s="141"/>
      <c r="AG18" s="153"/>
      <c r="AH18" s="154"/>
      <c r="AI18" s="72"/>
      <c r="AJ18" s="44"/>
      <c r="AK18" s="44"/>
      <c r="AL18" s="44"/>
      <c r="AM18" s="44"/>
      <c r="AN18" s="93"/>
      <c r="AO18" s="93"/>
      <c r="AP18" s="44"/>
      <c r="AQ18" s="44"/>
      <c r="AR18" s="44"/>
      <c r="AS18" s="44"/>
      <c r="AT18" s="44"/>
      <c r="AU18" s="44"/>
      <c r="AV18" s="44"/>
      <c r="AW18" s="44"/>
    </row>
    <row r="19" spans="1:49" ht="24" hidden="1" customHeight="1">
      <c r="A19" s="396">
        <f t="shared" si="0"/>
        <v>0</v>
      </c>
      <c r="N19" s="60" t="s">
        <v>145</v>
      </c>
      <c r="O19" s="134" t="s">
        <v>175</v>
      </c>
      <c r="P19" s="135" t="s">
        <v>176</v>
      </c>
      <c r="Q19" s="60" t="s">
        <v>160</v>
      </c>
      <c r="R19" s="60" t="s">
        <v>2</v>
      </c>
      <c r="S19" s="155"/>
      <c r="T19" s="146"/>
      <c r="U19" s="146"/>
      <c r="V19" s="146"/>
      <c r="W19" s="146"/>
      <c r="X19" s="156"/>
      <c r="Y19" s="157"/>
      <c r="Z19" s="149"/>
      <c r="AA19" s="150"/>
      <c r="AB19" s="158"/>
      <c r="AC19" s="152"/>
      <c r="AD19" s="137"/>
      <c r="AE19" s="140"/>
      <c r="AF19" s="141"/>
      <c r="AG19" s="153"/>
      <c r="AH19" s="154"/>
      <c r="AI19" s="72"/>
      <c r="AJ19" s="44"/>
      <c r="AK19" s="44"/>
      <c r="AL19" s="44"/>
      <c r="AM19" s="44"/>
      <c r="AN19" s="93"/>
      <c r="AO19" s="93"/>
      <c r="AP19" s="44"/>
      <c r="AQ19" s="44"/>
      <c r="AR19" s="44"/>
      <c r="AS19" s="44"/>
      <c r="AT19" s="44"/>
      <c r="AU19" s="44"/>
      <c r="AV19" s="44"/>
      <c r="AW19" s="44"/>
    </row>
    <row r="20" spans="1:49" ht="24" hidden="1" customHeight="1" outlineLevel="1">
      <c r="A20" s="396">
        <f t="shared" si="0"/>
        <v>0</v>
      </c>
      <c r="N20" s="60" t="s">
        <v>145</v>
      </c>
      <c r="O20" s="134" t="s">
        <v>177</v>
      </c>
      <c r="P20" s="135" t="s">
        <v>171</v>
      </c>
      <c r="Q20" s="60" t="s">
        <v>160</v>
      </c>
      <c r="R20" s="60" t="s">
        <v>2</v>
      </c>
      <c r="S20" s="155"/>
      <c r="T20" s="134"/>
      <c r="U20" s="134"/>
      <c r="V20" s="134"/>
      <c r="W20" s="134"/>
      <c r="X20" s="159"/>
      <c r="Y20" s="135"/>
      <c r="Z20" s="136"/>
      <c r="AA20" s="137"/>
      <c r="AB20" s="138"/>
      <c r="AC20" s="160"/>
      <c r="AD20" s="138"/>
      <c r="AE20" s="140"/>
      <c r="AF20" s="141"/>
      <c r="AG20" s="161"/>
      <c r="AH20" s="162"/>
      <c r="AI20" s="81"/>
      <c r="AJ20" s="44"/>
      <c r="AK20" s="44"/>
      <c r="AL20" s="44"/>
      <c r="AM20" s="44"/>
      <c r="AN20" s="93"/>
      <c r="AO20" s="93"/>
      <c r="AP20" s="44"/>
      <c r="AQ20" s="44"/>
      <c r="AR20" s="44"/>
      <c r="AS20" s="44"/>
      <c r="AT20" s="44"/>
      <c r="AU20" s="44"/>
      <c r="AV20" s="44"/>
      <c r="AW20" s="44"/>
    </row>
    <row r="21" spans="1:49" ht="24" hidden="1" customHeight="1" outlineLevel="1">
      <c r="A21" s="396">
        <f t="shared" si="0"/>
        <v>0</v>
      </c>
      <c r="N21" s="60"/>
      <c r="O21" s="134" t="s">
        <v>178</v>
      </c>
      <c r="P21" s="135"/>
      <c r="Q21" s="60" t="s">
        <v>160</v>
      </c>
      <c r="R21" s="60" t="s">
        <v>2</v>
      </c>
      <c r="S21" s="155"/>
      <c r="T21" s="155"/>
      <c r="U21" s="155"/>
      <c r="V21" s="155"/>
      <c r="W21" s="155"/>
      <c r="X21" s="163"/>
      <c r="Y21" s="135"/>
      <c r="Z21" s="136"/>
      <c r="AA21" s="137"/>
      <c r="AB21" s="138"/>
      <c r="AC21" s="139"/>
      <c r="AD21" s="138"/>
      <c r="AE21" s="140"/>
      <c r="AF21" s="141"/>
      <c r="AG21" s="164"/>
      <c r="AH21" s="165"/>
      <c r="AI21" s="166"/>
      <c r="AJ21" s="167"/>
      <c r="AK21" s="44"/>
      <c r="AL21" s="44"/>
      <c r="AM21" s="44"/>
      <c r="AN21" s="93"/>
      <c r="AO21" s="93"/>
      <c r="AP21" s="44"/>
      <c r="AQ21" s="44"/>
      <c r="AR21" s="44"/>
      <c r="AS21" s="44"/>
      <c r="AT21" s="44"/>
      <c r="AU21" s="44"/>
      <c r="AV21" s="44"/>
      <c r="AW21" s="44"/>
    </row>
    <row r="22" spans="1:49" ht="24" hidden="1" customHeight="1" outlineLevel="1">
      <c r="A22" s="396">
        <f t="shared" si="0"/>
        <v>0</v>
      </c>
      <c r="N22" s="60"/>
      <c r="O22" s="134" t="s">
        <v>179</v>
      </c>
      <c r="P22" s="135"/>
      <c r="Q22" s="60" t="s">
        <v>160</v>
      </c>
      <c r="R22" s="60" t="s">
        <v>2</v>
      </c>
      <c r="S22" s="155"/>
      <c r="T22" s="134"/>
      <c r="U22" s="134"/>
      <c r="V22" s="134"/>
      <c r="W22" s="134"/>
      <c r="X22" s="168"/>
      <c r="Y22" s="135"/>
      <c r="Z22" s="136"/>
      <c r="AA22" s="137"/>
      <c r="AB22" s="138"/>
      <c r="AC22" s="169"/>
      <c r="AD22" s="137"/>
      <c r="AE22" s="140"/>
      <c r="AF22" s="141"/>
      <c r="AG22" s="170"/>
      <c r="AH22" s="171"/>
      <c r="AI22" s="81"/>
      <c r="AJ22" s="44"/>
      <c r="AK22" s="44"/>
      <c r="AL22" s="44"/>
      <c r="AM22" s="44"/>
      <c r="AN22" s="93"/>
      <c r="AO22" s="93"/>
      <c r="AP22" s="44"/>
      <c r="AQ22" s="44"/>
      <c r="AR22" s="44"/>
      <c r="AS22" s="44"/>
      <c r="AT22" s="44"/>
      <c r="AU22" s="44"/>
      <c r="AV22" s="44"/>
      <c r="AW22" s="44"/>
    </row>
    <row r="23" spans="1:49" ht="24" hidden="1" customHeight="1" outlineLevel="1">
      <c r="A23" s="396">
        <f t="shared" si="0"/>
        <v>0</v>
      </c>
      <c r="N23" s="60"/>
      <c r="O23" s="134" t="s">
        <v>180</v>
      </c>
      <c r="P23" s="135"/>
      <c r="Q23" s="60" t="s">
        <v>160</v>
      </c>
      <c r="R23" s="60" t="s">
        <v>2</v>
      </c>
      <c r="S23" s="155"/>
      <c r="T23" s="134"/>
      <c r="U23" s="134"/>
      <c r="V23" s="134"/>
      <c r="W23" s="134"/>
      <c r="X23" s="168"/>
      <c r="Y23" s="135"/>
      <c r="Z23" s="136"/>
      <c r="AA23" s="137"/>
      <c r="AB23" s="138"/>
      <c r="AC23" s="169"/>
      <c r="AD23" s="137"/>
      <c r="AE23" s="140"/>
      <c r="AF23" s="141"/>
      <c r="AG23" s="172"/>
      <c r="AH23" s="173"/>
      <c r="AI23" s="81"/>
      <c r="AJ23" s="44"/>
      <c r="AK23" s="44"/>
      <c r="AL23" s="44"/>
      <c r="AM23" s="44"/>
      <c r="AN23" s="93"/>
      <c r="AO23" s="93"/>
      <c r="AP23" s="44"/>
      <c r="AQ23" s="44"/>
      <c r="AR23" s="44"/>
      <c r="AS23" s="44"/>
      <c r="AT23" s="44"/>
      <c r="AU23" s="44"/>
      <c r="AV23" s="44"/>
      <c r="AW23" s="44"/>
    </row>
    <row r="24" spans="1:49" ht="24" hidden="1" customHeight="1" outlineLevel="1">
      <c r="A24" s="396">
        <f t="shared" si="0"/>
        <v>0</v>
      </c>
      <c r="N24" s="60"/>
      <c r="O24" s="134" t="s">
        <v>181</v>
      </c>
      <c r="P24" s="135"/>
      <c r="Q24" s="60" t="s">
        <v>160</v>
      </c>
      <c r="R24" s="60" t="s">
        <v>2</v>
      </c>
      <c r="S24" s="155"/>
      <c r="T24" s="134"/>
      <c r="U24" s="134"/>
      <c r="V24" s="174"/>
      <c r="W24" s="174"/>
      <c r="X24" s="175"/>
      <c r="Y24" s="135"/>
      <c r="Z24" s="136"/>
      <c r="AA24" s="137"/>
      <c r="AB24" s="137"/>
      <c r="AC24" s="169"/>
      <c r="AD24" s="137"/>
      <c r="AE24" s="176"/>
      <c r="AF24" s="141"/>
      <c r="AG24" s="104"/>
      <c r="AH24" s="87"/>
      <c r="AI24" s="81"/>
      <c r="AJ24" s="44"/>
      <c r="AK24" s="44"/>
      <c r="AL24" s="44"/>
      <c r="AM24" s="44"/>
      <c r="AN24" s="93"/>
      <c r="AO24" s="93"/>
      <c r="AP24" s="44"/>
      <c r="AQ24" s="44"/>
      <c r="AR24" s="44"/>
      <c r="AS24" s="44"/>
      <c r="AT24" s="44"/>
      <c r="AU24" s="44"/>
      <c r="AV24" s="44"/>
      <c r="AW24" s="44"/>
    </row>
    <row r="25" spans="1:49" ht="24" hidden="1" customHeight="1" outlineLevel="1">
      <c r="A25" s="396">
        <f t="shared" si="0"/>
        <v>0</v>
      </c>
      <c r="N25" s="60"/>
      <c r="O25" s="134" t="s">
        <v>182</v>
      </c>
      <c r="P25" s="135"/>
      <c r="Q25" s="60" t="s">
        <v>160</v>
      </c>
      <c r="R25" s="60" t="s">
        <v>2</v>
      </c>
      <c r="S25" s="155"/>
      <c r="T25" s="134"/>
      <c r="U25" s="134"/>
      <c r="V25" s="177"/>
      <c r="W25" s="177"/>
      <c r="X25" s="99"/>
      <c r="Y25" s="135"/>
      <c r="Z25" s="136"/>
      <c r="AA25" s="137"/>
      <c r="AB25" s="137"/>
      <c r="AC25" s="169"/>
      <c r="AD25" s="138"/>
      <c r="AE25" s="140"/>
      <c r="AF25" s="141"/>
      <c r="AG25" s="170"/>
      <c r="AH25" s="171"/>
      <c r="AI25" s="81"/>
      <c r="AJ25" s="44"/>
      <c r="AK25" s="44"/>
      <c r="AL25" s="44"/>
      <c r="AM25" s="44"/>
      <c r="AN25" s="93"/>
      <c r="AO25" s="93"/>
      <c r="AP25" s="44"/>
      <c r="AQ25" s="44"/>
      <c r="AR25" s="44"/>
      <c r="AS25" s="44"/>
      <c r="AT25" s="44"/>
      <c r="AU25" s="44"/>
      <c r="AV25" s="44"/>
      <c r="AW25" s="44"/>
    </row>
    <row r="26" spans="1:49" ht="24" hidden="1" customHeight="1" outlineLevel="1">
      <c r="A26" s="396">
        <f t="shared" si="0"/>
        <v>0</v>
      </c>
      <c r="N26" s="60" t="s">
        <v>145</v>
      </c>
      <c r="O26" s="134" t="s">
        <v>183</v>
      </c>
      <c r="P26" s="135" t="s">
        <v>184</v>
      </c>
      <c r="Q26" s="60" t="s">
        <v>160</v>
      </c>
      <c r="R26" s="60" t="s">
        <v>2</v>
      </c>
      <c r="S26" s="134"/>
      <c r="T26" s="134"/>
      <c r="U26" s="134"/>
      <c r="V26" s="174"/>
      <c r="W26" s="174"/>
      <c r="X26" s="99"/>
      <c r="Y26" s="135"/>
      <c r="Z26" s="136"/>
      <c r="AA26" s="137"/>
      <c r="AB26" s="137"/>
      <c r="AC26" s="169"/>
      <c r="AD26" s="178"/>
      <c r="AE26" s="179"/>
      <c r="AF26" s="141"/>
      <c r="AG26" s="104"/>
      <c r="AH26" s="87"/>
      <c r="AI26" s="81"/>
      <c r="AJ26" s="44"/>
      <c r="AK26" s="44"/>
      <c r="AL26" s="44"/>
      <c r="AM26" s="44"/>
      <c r="AN26" s="93"/>
      <c r="AO26" s="93"/>
      <c r="AP26" s="44"/>
      <c r="AQ26" s="44"/>
      <c r="AR26" s="44"/>
      <c r="AS26" s="44"/>
      <c r="AT26" s="44"/>
      <c r="AU26" s="44"/>
      <c r="AV26" s="44"/>
      <c r="AW26" s="44"/>
    </row>
    <row r="27" spans="1:49" ht="24" hidden="1" customHeight="1" outlineLevel="1">
      <c r="A27" s="396">
        <f t="shared" si="0"/>
        <v>0</v>
      </c>
      <c r="N27" s="60" t="s">
        <v>145</v>
      </c>
      <c r="O27" s="134" t="s">
        <v>185</v>
      </c>
      <c r="P27" s="135" t="s">
        <v>184</v>
      </c>
      <c r="Q27" s="60" t="s">
        <v>160</v>
      </c>
      <c r="R27" s="60" t="s">
        <v>2</v>
      </c>
      <c r="S27" s="134"/>
      <c r="T27" s="134"/>
      <c r="U27" s="134"/>
      <c r="V27" s="174"/>
      <c r="W27" s="174"/>
      <c r="X27" s="180"/>
      <c r="Y27" s="142"/>
      <c r="Z27" s="136"/>
      <c r="AA27" s="137"/>
      <c r="AB27" s="137"/>
      <c r="AC27" s="169"/>
      <c r="AD27" s="138"/>
      <c r="AE27" s="140"/>
      <c r="AF27" s="141"/>
      <c r="AG27" s="104"/>
      <c r="AH27" s="181"/>
      <c r="AI27" s="81"/>
      <c r="AJ27" s="44"/>
      <c r="AK27" s="44"/>
      <c r="AL27" s="44"/>
      <c r="AM27" s="44"/>
      <c r="AN27" s="93"/>
      <c r="AO27" s="93"/>
      <c r="AP27" s="44"/>
      <c r="AQ27" s="44"/>
      <c r="AR27" s="44"/>
      <c r="AS27" s="44"/>
      <c r="AT27" s="44"/>
      <c r="AU27" s="44"/>
      <c r="AV27" s="44"/>
      <c r="AW27" s="44"/>
    </row>
    <row r="28" spans="1:49" ht="24" hidden="1" customHeight="1" outlineLevel="1">
      <c r="A28" s="396">
        <f t="shared" si="0"/>
        <v>0</v>
      </c>
      <c r="N28" s="60" t="s">
        <v>186</v>
      </c>
      <c r="O28" s="134" t="s">
        <v>187</v>
      </c>
      <c r="P28" s="135" t="s">
        <v>188</v>
      </c>
      <c r="Q28" s="60" t="s">
        <v>160</v>
      </c>
      <c r="R28" s="60" t="s">
        <v>2</v>
      </c>
      <c r="S28" s="134"/>
      <c r="T28" s="134"/>
      <c r="U28" s="134"/>
      <c r="V28" s="174"/>
      <c r="W28" s="174"/>
      <c r="X28" s="99"/>
      <c r="Y28" s="142"/>
      <c r="Z28" s="136"/>
      <c r="AA28" s="137"/>
      <c r="AB28" s="137"/>
      <c r="AC28" s="169"/>
      <c r="AD28" s="138"/>
      <c r="AE28" s="140"/>
      <c r="AF28" s="141"/>
      <c r="AG28" s="182"/>
      <c r="AH28" s="141"/>
      <c r="AI28" s="81"/>
      <c r="AJ28" s="44"/>
      <c r="AK28" s="44"/>
      <c r="AL28" s="44"/>
      <c r="AM28" s="44"/>
      <c r="AN28" s="93"/>
      <c r="AO28" s="93"/>
      <c r="AP28" s="44"/>
      <c r="AQ28" s="44"/>
      <c r="AR28" s="44"/>
      <c r="AS28" s="44"/>
      <c r="AT28" s="44"/>
      <c r="AU28" s="44"/>
      <c r="AV28" s="44"/>
      <c r="AW28" s="44"/>
    </row>
    <row r="29" spans="1:49" ht="24" hidden="1" customHeight="1" outlineLevel="1">
      <c r="A29" s="396">
        <f t="shared" si="0"/>
        <v>0</v>
      </c>
      <c r="N29" s="60" t="s">
        <v>145</v>
      </c>
      <c r="O29" s="134" t="s">
        <v>189</v>
      </c>
      <c r="P29" s="135" t="s">
        <v>188</v>
      </c>
      <c r="Q29" s="60" t="s">
        <v>160</v>
      </c>
      <c r="R29" s="60" t="s">
        <v>2</v>
      </c>
      <c r="S29" s="174"/>
      <c r="T29" s="134"/>
      <c r="U29" s="134"/>
      <c r="V29" s="134"/>
      <c r="W29" s="134"/>
      <c r="X29" s="104"/>
      <c r="Y29" s="135"/>
      <c r="Z29" s="136"/>
      <c r="AA29" s="137"/>
      <c r="AB29" s="137"/>
      <c r="AC29" s="169"/>
      <c r="AD29" s="183"/>
      <c r="AE29" s="176"/>
      <c r="AF29" s="141"/>
      <c r="AG29" s="184"/>
      <c r="AH29" s="185"/>
      <c r="AI29" s="81"/>
      <c r="AJ29" s="44"/>
      <c r="AK29" s="44"/>
      <c r="AL29" s="44"/>
      <c r="AM29" s="44"/>
      <c r="AN29" s="93"/>
      <c r="AO29" s="93"/>
      <c r="AP29" s="44"/>
      <c r="AQ29" s="44"/>
      <c r="AR29" s="44"/>
      <c r="AS29" s="44"/>
      <c r="AT29" s="44"/>
      <c r="AU29" s="44"/>
      <c r="AV29" s="44"/>
      <c r="AW29" s="44"/>
    </row>
    <row r="30" spans="1:49" ht="24" hidden="1" customHeight="1" outlineLevel="1">
      <c r="A30" s="396">
        <f t="shared" si="0"/>
        <v>0</v>
      </c>
      <c r="N30" s="60" t="s">
        <v>145</v>
      </c>
      <c r="O30" s="134" t="s">
        <v>190</v>
      </c>
      <c r="P30" s="135" t="s">
        <v>188</v>
      </c>
      <c r="Q30" s="60" t="s">
        <v>160</v>
      </c>
      <c r="R30" s="60" t="s">
        <v>2</v>
      </c>
      <c r="S30" s="134"/>
      <c r="T30" s="133"/>
      <c r="U30" s="133"/>
      <c r="V30" s="174"/>
      <c r="W30" s="174"/>
      <c r="X30" s="186"/>
      <c r="Y30" s="135"/>
      <c r="Z30" s="136"/>
      <c r="AA30" s="137"/>
      <c r="AB30" s="137"/>
      <c r="AC30" s="169"/>
      <c r="AD30" s="138"/>
      <c r="AE30" s="140"/>
      <c r="AF30" s="141"/>
      <c r="AG30" s="182"/>
      <c r="AH30" s="141"/>
      <c r="AI30" s="81"/>
      <c r="AJ30" s="44"/>
      <c r="AK30" s="44"/>
      <c r="AL30" s="44"/>
      <c r="AM30" s="44"/>
      <c r="AN30" s="93"/>
      <c r="AO30" s="93"/>
      <c r="AP30" s="44"/>
      <c r="AQ30" s="44"/>
      <c r="AR30" s="44"/>
      <c r="AS30" s="44"/>
      <c r="AT30" s="44"/>
      <c r="AU30" s="44"/>
      <c r="AV30" s="44"/>
      <c r="AW30" s="44"/>
    </row>
    <row r="31" spans="1:49" ht="24" hidden="1" customHeight="1" outlineLevel="1">
      <c r="A31" s="396">
        <f t="shared" si="0"/>
        <v>0</v>
      </c>
      <c r="N31" s="60" t="s">
        <v>145</v>
      </c>
      <c r="O31" s="134" t="s">
        <v>191</v>
      </c>
      <c r="P31" s="135" t="s">
        <v>174</v>
      </c>
      <c r="Q31" s="60" t="s">
        <v>160</v>
      </c>
      <c r="R31" s="60" t="s">
        <v>2</v>
      </c>
      <c r="S31" s="134"/>
      <c r="T31" s="134"/>
      <c r="U31" s="134"/>
      <c r="V31" s="134"/>
      <c r="W31" s="134"/>
      <c r="X31" s="186"/>
      <c r="Y31" s="135"/>
      <c r="Z31" s="136"/>
      <c r="AA31" s="137"/>
      <c r="AB31" s="137"/>
      <c r="AC31" s="169"/>
      <c r="AD31" s="138"/>
      <c r="AE31" s="140"/>
      <c r="AF31" s="141"/>
      <c r="AG31" s="187"/>
      <c r="AH31" s="141"/>
      <c r="AI31" s="81"/>
      <c r="AJ31" s="44"/>
      <c r="AK31" s="44"/>
      <c r="AL31" s="44"/>
      <c r="AM31" s="44"/>
      <c r="AN31" s="93"/>
      <c r="AO31" s="93"/>
      <c r="AP31" s="44"/>
      <c r="AQ31" s="44"/>
      <c r="AR31" s="44"/>
      <c r="AS31" s="44"/>
      <c r="AT31" s="44"/>
      <c r="AU31" s="44"/>
      <c r="AV31" s="44"/>
      <c r="AW31" s="44"/>
    </row>
    <row r="32" spans="1:49" ht="24" hidden="1" customHeight="1" outlineLevel="1">
      <c r="A32" s="396">
        <f t="shared" si="0"/>
        <v>0</v>
      </c>
      <c r="N32" s="60" t="s">
        <v>145</v>
      </c>
      <c r="O32" s="134" t="s">
        <v>192</v>
      </c>
      <c r="P32" s="135" t="s">
        <v>174</v>
      </c>
      <c r="Q32" s="60" t="s">
        <v>160</v>
      </c>
      <c r="R32" s="60" t="s">
        <v>2</v>
      </c>
      <c r="S32" s="134"/>
      <c r="T32" s="134"/>
      <c r="U32" s="134"/>
      <c r="V32" s="174"/>
      <c r="W32" s="174"/>
      <c r="X32" s="186"/>
      <c r="Y32" s="135"/>
      <c r="Z32" s="136"/>
      <c r="AA32" s="137"/>
      <c r="AB32" s="138"/>
      <c r="AC32" s="169"/>
      <c r="AD32" s="138"/>
      <c r="AE32" s="188"/>
      <c r="AF32" s="141"/>
      <c r="AG32" s="189"/>
      <c r="AH32" s="190"/>
      <c r="AI32" s="81"/>
      <c r="AJ32" s="44"/>
      <c r="AK32" s="44"/>
      <c r="AL32" s="44"/>
      <c r="AM32" s="44"/>
      <c r="AN32" s="93"/>
      <c r="AO32" s="93"/>
      <c r="AP32" s="44"/>
      <c r="AQ32" s="44"/>
      <c r="AR32" s="44"/>
      <c r="AS32" s="44"/>
      <c r="AT32" s="44"/>
      <c r="AU32" s="44"/>
      <c r="AV32" s="44"/>
      <c r="AW32" s="44"/>
    </row>
    <row r="33" spans="1:49" ht="24" hidden="1" customHeight="1" outlineLevel="1">
      <c r="A33" s="396">
        <f t="shared" si="0"/>
        <v>0</v>
      </c>
      <c r="N33" s="60" t="s">
        <v>145</v>
      </c>
      <c r="O33" s="134" t="s">
        <v>193</v>
      </c>
      <c r="P33" s="135" t="s">
        <v>188</v>
      </c>
      <c r="Q33" s="60" t="s">
        <v>160</v>
      </c>
      <c r="R33" s="60" t="s">
        <v>2</v>
      </c>
      <c r="S33" s="134"/>
      <c r="T33" s="134"/>
      <c r="U33" s="134"/>
      <c r="V33" s="134"/>
      <c r="W33" s="134"/>
      <c r="X33" s="191"/>
      <c r="Y33" s="135"/>
      <c r="Z33" s="136"/>
      <c r="AA33" s="137"/>
      <c r="AB33" s="138"/>
      <c r="AC33" s="139"/>
      <c r="AD33" s="137"/>
      <c r="AE33" s="140"/>
      <c r="AF33" s="141"/>
      <c r="AG33" s="104"/>
      <c r="AH33" s="87"/>
      <c r="AI33" s="81"/>
      <c r="AJ33" s="44"/>
      <c r="AK33" s="44"/>
      <c r="AL33" s="44"/>
      <c r="AM33" s="44"/>
      <c r="AN33" s="93"/>
      <c r="AO33" s="93"/>
      <c r="AP33" s="44"/>
      <c r="AQ33" s="44"/>
      <c r="AR33" s="44"/>
      <c r="AS33" s="44"/>
      <c r="AT33" s="44"/>
      <c r="AU33" s="44"/>
      <c r="AV33" s="44"/>
      <c r="AW33" s="44"/>
    </row>
    <row r="34" spans="1:49" ht="24" hidden="1" customHeight="1" outlineLevel="1">
      <c r="A34" s="396">
        <f t="shared" si="0"/>
        <v>0</v>
      </c>
      <c r="N34" s="60" t="s">
        <v>145</v>
      </c>
      <c r="O34" s="134" t="s">
        <v>194</v>
      </c>
      <c r="P34" s="135" t="s">
        <v>188</v>
      </c>
      <c r="Q34" s="60" t="s">
        <v>160</v>
      </c>
      <c r="R34" s="60" t="s">
        <v>2</v>
      </c>
      <c r="S34" s="134"/>
      <c r="T34" s="134"/>
      <c r="U34" s="134"/>
      <c r="V34" s="134"/>
      <c r="W34" s="134"/>
      <c r="X34" s="104"/>
      <c r="Y34" s="135"/>
      <c r="Z34" s="136"/>
      <c r="AA34" s="137"/>
      <c r="AB34" s="137"/>
      <c r="AC34" s="139"/>
      <c r="AD34" s="137"/>
      <c r="AE34" s="140"/>
      <c r="AF34" s="141"/>
      <c r="AG34" s="104"/>
      <c r="AH34" s="87"/>
      <c r="AI34" s="81"/>
      <c r="AJ34" s="44"/>
      <c r="AK34" s="44"/>
      <c r="AL34" s="44"/>
      <c r="AM34" s="44"/>
      <c r="AN34" s="93"/>
      <c r="AO34" s="93"/>
      <c r="AP34" s="44"/>
      <c r="AQ34" s="44"/>
      <c r="AR34" s="44"/>
      <c r="AS34" s="44"/>
      <c r="AT34" s="44"/>
      <c r="AU34" s="44"/>
      <c r="AV34" s="44"/>
      <c r="AW34" s="44"/>
    </row>
    <row r="35" spans="1:49" ht="24" hidden="1" customHeight="1" outlineLevel="1">
      <c r="A35" s="396">
        <f t="shared" si="0"/>
        <v>0</v>
      </c>
      <c r="N35" s="60" t="s">
        <v>145</v>
      </c>
      <c r="O35" s="134" t="s">
        <v>195</v>
      </c>
      <c r="P35" s="135" t="s">
        <v>188</v>
      </c>
      <c r="Q35" s="60" t="s">
        <v>160</v>
      </c>
      <c r="R35" s="60" t="s">
        <v>2</v>
      </c>
      <c r="S35" s="134"/>
      <c r="T35" s="134"/>
      <c r="U35" s="134"/>
      <c r="V35" s="134"/>
      <c r="W35" s="134"/>
      <c r="X35" s="104"/>
      <c r="Y35" s="135"/>
      <c r="Z35" s="136"/>
      <c r="AA35" s="137"/>
      <c r="AB35" s="137"/>
      <c r="AC35" s="139"/>
      <c r="AD35" s="137"/>
      <c r="AE35" s="140"/>
      <c r="AF35" s="141"/>
      <c r="AG35" s="104"/>
      <c r="AH35" s="87"/>
      <c r="AI35" s="81"/>
      <c r="AJ35" s="44"/>
      <c r="AK35" s="44"/>
      <c r="AL35" s="44"/>
      <c r="AM35" s="44"/>
      <c r="AN35" s="93"/>
      <c r="AO35" s="93"/>
      <c r="AP35" s="44"/>
      <c r="AQ35" s="44"/>
      <c r="AR35" s="44"/>
      <c r="AS35" s="44"/>
      <c r="AT35" s="44"/>
      <c r="AU35" s="44"/>
      <c r="AV35" s="44"/>
      <c r="AW35" s="44"/>
    </row>
    <row r="36" spans="1:49" ht="24" hidden="1" customHeight="1">
      <c r="A36" s="396">
        <f t="shared" si="0"/>
        <v>0</v>
      </c>
      <c r="N36" s="60" t="s">
        <v>145</v>
      </c>
      <c r="O36" s="134" t="s">
        <v>196</v>
      </c>
      <c r="P36" s="135" t="s">
        <v>197</v>
      </c>
      <c r="Q36" s="60" t="s">
        <v>160</v>
      </c>
      <c r="R36" s="60" t="s">
        <v>2</v>
      </c>
      <c r="S36" s="134"/>
      <c r="T36" s="134"/>
      <c r="U36" s="134"/>
      <c r="V36" s="192"/>
      <c r="W36" s="192"/>
      <c r="X36" s="60"/>
      <c r="Y36" s="135"/>
      <c r="Z36" s="136"/>
      <c r="AA36" s="137"/>
      <c r="AB36" s="138"/>
      <c r="AC36" s="139"/>
      <c r="AD36" s="137"/>
      <c r="AE36" s="140"/>
      <c r="AF36" s="141"/>
      <c r="AG36" s="43"/>
      <c r="AH36" s="100"/>
      <c r="AI36" s="81"/>
      <c r="AJ36" s="44"/>
      <c r="AK36" s="44"/>
      <c r="AL36" s="44"/>
      <c r="AM36" s="44"/>
      <c r="AN36" s="93"/>
      <c r="AO36" s="93"/>
      <c r="AP36" s="44"/>
      <c r="AQ36" s="44"/>
      <c r="AR36" s="44"/>
      <c r="AS36" s="44"/>
      <c r="AT36" s="44"/>
      <c r="AU36" s="44"/>
      <c r="AV36" s="44"/>
      <c r="AW36" s="44"/>
    </row>
    <row r="37" spans="1:49" ht="24" hidden="1" customHeight="1">
      <c r="A37" s="396">
        <f t="shared" si="0"/>
        <v>0</v>
      </c>
      <c r="N37" s="60" t="s">
        <v>145</v>
      </c>
      <c r="O37" s="134" t="s">
        <v>198</v>
      </c>
      <c r="P37" s="135" t="s">
        <v>169</v>
      </c>
      <c r="Q37" s="60" t="s">
        <v>160</v>
      </c>
      <c r="R37" s="60" t="s">
        <v>2</v>
      </c>
      <c r="S37" s="177"/>
      <c r="T37" s="134"/>
      <c r="U37" s="134"/>
      <c r="V37" s="192"/>
      <c r="W37" s="192"/>
      <c r="X37" s="168"/>
      <c r="Y37" s="135"/>
      <c r="Z37" s="136"/>
      <c r="AA37" s="137"/>
      <c r="AB37" s="138"/>
      <c r="AC37" s="169"/>
      <c r="AD37" s="138"/>
      <c r="AE37" s="140"/>
      <c r="AF37" s="141"/>
      <c r="AG37" s="104"/>
      <c r="AH37" s="87"/>
      <c r="AI37" s="81"/>
      <c r="AJ37" s="44"/>
      <c r="AK37" s="44"/>
      <c r="AL37" s="44"/>
      <c r="AM37" s="44"/>
      <c r="AN37" s="93"/>
      <c r="AO37" s="93"/>
      <c r="AP37" s="44"/>
      <c r="AQ37" s="44"/>
      <c r="AR37" s="44"/>
      <c r="AS37" s="44"/>
      <c r="AT37" s="44"/>
      <c r="AU37" s="44"/>
      <c r="AV37" s="44"/>
      <c r="AW37" s="44"/>
    </row>
    <row r="38" spans="1:49" ht="24" hidden="1" customHeight="1">
      <c r="A38" s="396">
        <f t="shared" si="0"/>
        <v>0</v>
      </c>
      <c r="N38" s="60" t="s">
        <v>145</v>
      </c>
      <c r="O38" s="134" t="s">
        <v>199</v>
      </c>
      <c r="P38" s="135" t="s">
        <v>174</v>
      </c>
      <c r="Q38" s="60" t="s">
        <v>160</v>
      </c>
      <c r="R38" s="60" t="s">
        <v>2</v>
      </c>
      <c r="S38" s="134"/>
      <c r="T38" s="134"/>
      <c r="U38" s="134"/>
      <c r="V38" s="134"/>
      <c r="W38" s="134"/>
      <c r="X38" s="60"/>
      <c r="Y38" s="135"/>
      <c r="Z38" s="136"/>
      <c r="AA38" s="137"/>
      <c r="AB38" s="138"/>
      <c r="AC38" s="169"/>
      <c r="AD38" s="138"/>
      <c r="AE38" s="140"/>
      <c r="AF38" s="141"/>
      <c r="AG38" s="104"/>
      <c r="AH38" s="87"/>
      <c r="AI38" s="81"/>
      <c r="AJ38" s="44"/>
      <c r="AK38" s="44"/>
      <c r="AL38" s="44"/>
      <c r="AM38" s="44"/>
      <c r="AN38" s="93"/>
      <c r="AO38" s="93"/>
      <c r="AP38" s="44"/>
      <c r="AQ38" s="44"/>
      <c r="AR38" s="44"/>
      <c r="AS38" s="44"/>
      <c r="AT38" s="44"/>
      <c r="AU38" s="44"/>
      <c r="AV38" s="44"/>
      <c r="AW38" s="44"/>
    </row>
    <row r="39" spans="1:49" ht="24" hidden="1" customHeight="1">
      <c r="A39" s="396">
        <f t="shared" si="0"/>
        <v>0</v>
      </c>
      <c r="N39" s="60" t="s">
        <v>200</v>
      </c>
      <c r="O39" s="134" t="s">
        <v>201</v>
      </c>
      <c r="P39" s="135" t="s">
        <v>159</v>
      </c>
      <c r="Q39" s="60" t="s">
        <v>160</v>
      </c>
      <c r="R39" s="60" t="s">
        <v>2</v>
      </c>
      <c r="S39" s="134"/>
      <c r="T39" s="134"/>
      <c r="U39" s="134"/>
      <c r="V39" s="134"/>
      <c r="W39" s="134"/>
      <c r="X39" s="60"/>
      <c r="Y39" s="135"/>
      <c r="Z39" s="136"/>
      <c r="AA39" s="137"/>
      <c r="AB39" s="137"/>
      <c r="AC39" s="139"/>
      <c r="AD39" s="137"/>
      <c r="AE39" s="140"/>
      <c r="AF39" s="141"/>
      <c r="AG39" s="104"/>
      <c r="AH39" s="87"/>
      <c r="AI39" s="81"/>
      <c r="AJ39" s="44"/>
      <c r="AK39" s="44"/>
      <c r="AL39" s="44"/>
      <c r="AM39" s="44"/>
      <c r="AN39" s="93"/>
      <c r="AO39" s="93"/>
      <c r="AP39" s="44"/>
      <c r="AQ39" s="44"/>
      <c r="AR39" s="44"/>
      <c r="AS39" s="44"/>
      <c r="AT39" s="44"/>
      <c r="AU39" s="44"/>
      <c r="AV39" s="44"/>
      <c r="AW39" s="44"/>
    </row>
    <row r="40" spans="1:49" ht="24" hidden="1" customHeight="1">
      <c r="A40" s="396">
        <f t="shared" si="0"/>
        <v>0</v>
      </c>
      <c r="N40" s="60" t="s">
        <v>145</v>
      </c>
      <c r="O40" s="134" t="s">
        <v>202</v>
      </c>
      <c r="P40" s="135" t="s">
        <v>166</v>
      </c>
      <c r="Q40" s="60" t="s">
        <v>160</v>
      </c>
      <c r="R40" s="60" t="s">
        <v>2</v>
      </c>
      <c r="S40" s="134"/>
      <c r="T40" s="192"/>
      <c r="U40" s="192"/>
      <c r="V40" s="192"/>
      <c r="W40" s="192"/>
      <c r="X40" s="60"/>
      <c r="Y40" s="135"/>
      <c r="Z40" s="136"/>
      <c r="AA40" s="137"/>
      <c r="AB40" s="137"/>
      <c r="AC40" s="139"/>
      <c r="AD40" s="137"/>
      <c r="AE40" s="140"/>
      <c r="AF40" s="141"/>
      <c r="AG40" s="104"/>
      <c r="AH40" s="87"/>
      <c r="AI40" s="81"/>
      <c r="AJ40" s="44"/>
      <c r="AK40" s="44"/>
      <c r="AL40" s="44"/>
      <c r="AM40" s="44"/>
      <c r="AN40" s="93"/>
      <c r="AO40" s="93"/>
      <c r="AP40" s="44"/>
      <c r="AQ40" s="44"/>
      <c r="AR40" s="44"/>
      <c r="AS40" s="44"/>
      <c r="AT40" s="44"/>
      <c r="AU40" s="44"/>
      <c r="AV40" s="44"/>
      <c r="AW40" s="44"/>
    </row>
    <row r="41" spans="1:49" ht="24" hidden="1" customHeight="1">
      <c r="A41" s="396">
        <f t="shared" si="0"/>
        <v>0</v>
      </c>
      <c r="N41" s="60" t="s">
        <v>145</v>
      </c>
      <c r="O41" s="134" t="s">
        <v>203</v>
      </c>
      <c r="P41" s="135" t="s">
        <v>174</v>
      </c>
      <c r="Q41" s="60" t="s">
        <v>160</v>
      </c>
      <c r="R41" s="60" t="s">
        <v>2</v>
      </c>
      <c r="S41" s="134"/>
      <c r="T41" s="193"/>
      <c r="U41" s="193"/>
      <c r="V41" s="193"/>
      <c r="W41" s="193"/>
      <c r="X41" s="194"/>
      <c r="Y41" s="135"/>
      <c r="Z41" s="136"/>
      <c r="AA41" s="137"/>
      <c r="AB41" s="137"/>
      <c r="AC41" s="139"/>
      <c r="AD41" s="137"/>
      <c r="AE41" s="140"/>
      <c r="AF41" s="141"/>
      <c r="AG41" s="104"/>
      <c r="AH41" s="87"/>
      <c r="AI41" s="81"/>
      <c r="AJ41" s="44"/>
      <c r="AK41" s="44"/>
      <c r="AL41" s="44"/>
      <c r="AM41" s="44"/>
      <c r="AN41" s="93"/>
      <c r="AO41" s="93"/>
      <c r="AP41" s="44"/>
      <c r="AQ41" s="44"/>
      <c r="AR41" s="44"/>
      <c r="AS41" s="44"/>
      <c r="AT41" s="44"/>
      <c r="AU41" s="44"/>
      <c r="AV41" s="44"/>
      <c r="AW41" s="44"/>
    </row>
    <row r="42" spans="1:49" ht="24" hidden="1" customHeight="1">
      <c r="A42" s="396">
        <f t="shared" si="0"/>
        <v>0</v>
      </c>
      <c r="N42" s="60"/>
      <c r="O42" s="134" t="s">
        <v>204</v>
      </c>
      <c r="P42" s="135"/>
      <c r="Q42" s="60" t="s">
        <v>160</v>
      </c>
      <c r="R42" s="60" t="s">
        <v>2</v>
      </c>
      <c r="S42" s="134"/>
      <c r="T42" s="134"/>
      <c r="U42" s="134"/>
      <c r="V42" s="134"/>
      <c r="W42" s="134"/>
      <c r="X42" s="194"/>
      <c r="Y42" s="135"/>
      <c r="Z42" s="136"/>
      <c r="AA42" s="137"/>
      <c r="AB42" s="137"/>
      <c r="AC42" s="195"/>
      <c r="AD42" s="137"/>
      <c r="AE42" s="140"/>
      <c r="AF42" s="196"/>
      <c r="AG42" s="104"/>
      <c r="AH42" s="87"/>
      <c r="AI42" s="81"/>
      <c r="AJ42" s="44"/>
      <c r="AK42" s="44"/>
      <c r="AL42" s="44"/>
      <c r="AM42" s="44"/>
      <c r="AN42" s="93"/>
      <c r="AO42" s="93"/>
      <c r="AP42" s="44"/>
      <c r="AQ42" s="44"/>
      <c r="AR42" s="44"/>
      <c r="AS42" s="44"/>
      <c r="AT42" s="44"/>
      <c r="AU42" s="44"/>
      <c r="AV42" s="44"/>
      <c r="AW42" s="44"/>
    </row>
    <row r="43" spans="1:49" ht="24" hidden="1" customHeight="1">
      <c r="A43" s="396">
        <f t="shared" si="0"/>
        <v>0</v>
      </c>
      <c r="N43" s="60" t="s">
        <v>145</v>
      </c>
      <c r="O43" s="134" t="s">
        <v>205</v>
      </c>
      <c r="P43" s="135" t="s">
        <v>159</v>
      </c>
      <c r="Q43" s="60" t="s">
        <v>160</v>
      </c>
      <c r="R43" s="60" t="s">
        <v>2</v>
      </c>
      <c r="S43" s="134"/>
      <c r="T43" s="134"/>
      <c r="U43" s="134"/>
      <c r="V43" s="134"/>
      <c r="W43" s="134"/>
      <c r="X43" s="60"/>
      <c r="Y43" s="197"/>
      <c r="Z43" s="198"/>
      <c r="AA43" s="199"/>
      <c r="AB43" s="137"/>
      <c r="AC43" s="139"/>
      <c r="AD43" s="137"/>
      <c r="AE43" s="140"/>
      <c r="AF43" s="141"/>
      <c r="AG43" s="104"/>
      <c r="AH43" s="87"/>
      <c r="AI43" s="81"/>
      <c r="AJ43" s="44"/>
      <c r="AK43" s="44"/>
      <c r="AL43" s="44"/>
      <c r="AM43" s="44"/>
      <c r="AN43" s="93"/>
      <c r="AO43" s="93"/>
      <c r="AP43" s="44"/>
      <c r="AQ43" s="44"/>
      <c r="AR43" s="44"/>
      <c r="AS43" s="44"/>
      <c r="AT43" s="44"/>
      <c r="AU43" s="44"/>
      <c r="AV43" s="44"/>
      <c r="AW43" s="44"/>
    </row>
    <row r="44" spans="1:49" ht="24" hidden="1" customHeight="1">
      <c r="A44" s="396">
        <f t="shared" si="0"/>
        <v>0</v>
      </c>
      <c r="N44" s="60" t="s">
        <v>145</v>
      </c>
      <c r="O44" s="134" t="s">
        <v>206</v>
      </c>
      <c r="P44" s="135" t="s">
        <v>166</v>
      </c>
      <c r="Q44" s="60" t="s">
        <v>160</v>
      </c>
      <c r="R44" s="60" t="s">
        <v>2</v>
      </c>
      <c r="S44" s="134"/>
      <c r="T44" s="134"/>
      <c r="U44" s="134"/>
      <c r="V44" s="134"/>
      <c r="W44" s="134"/>
      <c r="X44" s="168"/>
      <c r="Y44" s="135"/>
      <c r="Z44" s="136"/>
      <c r="AA44" s="137"/>
      <c r="AB44" s="137"/>
      <c r="AC44" s="139"/>
      <c r="AD44" s="137"/>
      <c r="AE44" s="140"/>
      <c r="AF44" s="141"/>
      <c r="AG44" s="104"/>
      <c r="AH44" s="87"/>
      <c r="AI44" s="81"/>
      <c r="AJ44" s="44"/>
      <c r="AK44" s="44"/>
      <c r="AL44" s="44"/>
      <c r="AM44" s="44"/>
      <c r="AN44" s="93"/>
      <c r="AO44" s="93"/>
      <c r="AP44" s="44"/>
      <c r="AQ44" s="44"/>
      <c r="AR44" s="44"/>
      <c r="AS44" s="44"/>
      <c r="AT44" s="44"/>
      <c r="AU44" s="44"/>
      <c r="AV44" s="44"/>
      <c r="AW44" s="44"/>
    </row>
    <row r="45" spans="1:49" ht="24" hidden="1" customHeight="1">
      <c r="A45" s="396">
        <f t="shared" si="0"/>
        <v>0</v>
      </c>
      <c r="N45" s="60" t="s">
        <v>145</v>
      </c>
      <c r="O45" s="134" t="s">
        <v>207</v>
      </c>
      <c r="P45" s="135" t="s">
        <v>188</v>
      </c>
      <c r="Q45" s="60" t="s">
        <v>160</v>
      </c>
      <c r="R45" s="60" t="s">
        <v>2</v>
      </c>
      <c r="S45" s="134"/>
      <c r="T45" s="134"/>
      <c r="U45" s="134"/>
      <c r="V45" s="134"/>
      <c r="W45" s="134"/>
      <c r="X45" s="200"/>
      <c r="Y45" s="142"/>
      <c r="Z45" s="136"/>
      <c r="AA45" s="137"/>
      <c r="AB45" s="137"/>
      <c r="AC45" s="139"/>
      <c r="AD45" s="137"/>
      <c r="AE45" s="140"/>
      <c r="AF45" s="141"/>
      <c r="AG45" s="104"/>
      <c r="AH45" s="87"/>
      <c r="AI45" s="81"/>
      <c r="AJ45" s="44"/>
      <c r="AK45" s="44"/>
      <c r="AL45" s="44"/>
      <c r="AM45" s="44"/>
      <c r="AN45" s="93"/>
      <c r="AO45" s="93"/>
      <c r="AP45" s="44"/>
      <c r="AQ45" s="44"/>
      <c r="AR45" s="44"/>
      <c r="AS45" s="44"/>
      <c r="AT45" s="44"/>
      <c r="AU45" s="44"/>
      <c r="AV45" s="44"/>
      <c r="AW45" s="44"/>
    </row>
    <row r="46" spans="1:49" ht="24" hidden="1" customHeight="1">
      <c r="A46" s="396">
        <f t="shared" si="0"/>
        <v>0</v>
      </c>
      <c r="N46" s="60" t="s">
        <v>145</v>
      </c>
      <c r="O46" s="134" t="s">
        <v>208</v>
      </c>
      <c r="P46" s="135" t="s">
        <v>188</v>
      </c>
      <c r="Q46" s="60" t="s">
        <v>160</v>
      </c>
      <c r="R46" s="60" t="s">
        <v>2</v>
      </c>
      <c r="S46" s="134"/>
      <c r="T46" s="134"/>
      <c r="U46" s="134"/>
      <c r="V46" s="134"/>
      <c r="W46" s="134"/>
      <c r="X46" s="99"/>
      <c r="Y46" s="142"/>
      <c r="Z46" s="136"/>
      <c r="AA46" s="137"/>
      <c r="AB46" s="137"/>
      <c r="AC46" s="139"/>
      <c r="AD46" s="137"/>
      <c r="AE46" s="140"/>
      <c r="AF46" s="141"/>
      <c r="AG46" s="104"/>
      <c r="AH46" s="87"/>
      <c r="AI46" s="81"/>
      <c r="AJ46" s="44"/>
      <c r="AK46" s="44"/>
      <c r="AL46" s="44"/>
      <c r="AM46" s="44"/>
      <c r="AN46" s="93"/>
      <c r="AO46" s="93"/>
      <c r="AP46" s="44"/>
      <c r="AQ46" s="44"/>
      <c r="AR46" s="44"/>
      <c r="AS46" s="44"/>
      <c r="AT46" s="44"/>
      <c r="AU46" s="44"/>
      <c r="AV46" s="44"/>
      <c r="AW46" s="44"/>
    </row>
    <row r="47" spans="1:49" ht="24" hidden="1" customHeight="1">
      <c r="A47" s="396">
        <f t="shared" si="0"/>
        <v>0</v>
      </c>
      <c r="N47" s="60" t="s">
        <v>209</v>
      </c>
      <c r="O47" s="134" t="s">
        <v>210</v>
      </c>
      <c r="P47" s="135" t="s">
        <v>211</v>
      </c>
      <c r="Q47" s="60" t="s">
        <v>160</v>
      </c>
      <c r="R47" s="60" t="s">
        <v>2</v>
      </c>
      <c r="S47" s="134"/>
      <c r="T47" s="134"/>
      <c r="U47" s="134"/>
      <c r="V47" s="134"/>
      <c r="W47" s="134"/>
      <c r="X47" s="99"/>
      <c r="Y47" s="142"/>
      <c r="Z47" s="136"/>
      <c r="AA47" s="137"/>
      <c r="AB47" s="138"/>
      <c r="AC47" s="139"/>
      <c r="AD47" s="137"/>
      <c r="AE47" s="140"/>
      <c r="AF47" s="141"/>
      <c r="AG47" s="104"/>
      <c r="AH47" s="87"/>
      <c r="AI47" s="81"/>
      <c r="AJ47" s="44"/>
      <c r="AK47" s="44"/>
      <c r="AL47" s="44"/>
      <c r="AM47" s="44"/>
      <c r="AN47" s="93"/>
      <c r="AO47" s="93"/>
      <c r="AP47" s="44"/>
      <c r="AQ47" s="44"/>
      <c r="AR47" s="44"/>
      <c r="AS47" s="44"/>
      <c r="AT47" s="44"/>
      <c r="AU47" s="44"/>
      <c r="AV47" s="44"/>
      <c r="AW47" s="44"/>
    </row>
    <row r="48" spans="1:49" ht="24" hidden="1" customHeight="1">
      <c r="A48" s="396">
        <f t="shared" si="0"/>
        <v>0</v>
      </c>
      <c r="N48" s="60" t="s">
        <v>209</v>
      </c>
      <c r="O48" s="134" t="s">
        <v>212</v>
      </c>
      <c r="P48" s="135" t="s">
        <v>211</v>
      </c>
      <c r="Q48" s="60" t="s">
        <v>160</v>
      </c>
      <c r="R48" s="60" t="s">
        <v>2</v>
      </c>
      <c r="S48" s="134"/>
      <c r="T48" s="134"/>
      <c r="U48" s="134"/>
      <c r="V48" s="134"/>
      <c r="W48" s="134"/>
      <c r="X48" s="60"/>
      <c r="Y48" s="135"/>
      <c r="Z48" s="136"/>
      <c r="AA48" s="137"/>
      <c r="AB48" s="138"/>
      <c r="AC48" s="139"/>
      <c r="AD48" s="137"/>
      <c r="AE48" s="140"/>
      <c r="AF48" s="141"/>
      <c r="AG48" s="104"/>
      <c r="AH48" s="87"/>
      <c r="AI48" s="81"/>
      <c r="AJ48" s="44"/>
      <c r="AK48" s="44"/>
      <c r="AL48" s="44"/>
      <c r="AM48" s="44"/>
      <c r="AN48" s="93"/>
      <c r="AO48" s="93"/>
      <c r="AP48" s="44"/>
      <c r="AQ48" s="44"/>
      <c r="AR48" s="44"/>
      <c r="AS48" s="44"/>
      <c r="AT48" s="44"/>
      <c r="AU48" s="44"/>
      <c r="AV48" s="44"/>
      <c r="AW48" s="44"/>
    </row>
    <row r="49" spans="1:49" ht="24" hidden="1" customHeight="1">
      <c r="A49" s="396">
        <f t="shared" si="0"/>
        <v>0</v>
      </c>
      <c r="N49" s="60" t="s">
        <v>145</v>
      </c>
      <c r="O49" s="201" t="s">
        <v>213</v>
      </c>
      <c r="P49" s="177" t="s">
        <v>188</v>
      </c>
      <c r="Q49" s="60" t="s">
        <v>160</v>
      </c>
      <c r="R49" s="60" t="s">
        <v>2</v>
      </c>
      <c r="S49" s="202"/>
      <c r="T49" s="134"/>
      <c r="U49" s="134"/>
      <c r="V49" s="134"/>
      <c r="W49" s="134"/>
      <c r="X49" s="60"/>
      <c r="Y49" s="135"/>
      <c r="Z49" s="136"/>
      <c r="AA49" s="137"/>
      <c r="AB49" s="138"/>
      <c r="AC49" s="139"/>
      <c r="AD49" s="137"/>
      <c r="AE49" s="140"/>
      <c r="AF49" s="141"/>
      <c r="AG49" s="104"/>
      <c r="AH49" s="87"/>
      <c r="AI49" s="81"/>
      <c r="AJ49" s="44"/>
      <c r="AK49" s="44"/>
      <c r="AL49" s="44"/>
      <c r="AM49" s="44"/>
      <c r="AN49" s="93"/>
      <c r="AO49" s="93"/>
      <c r="AP49" s="44"/>
      <c r="AQ49" s="44"/>
      <c r="AR49" s="44"/>
      <c r="AS49" s="44"/>
      <c r="AT49" s="44"/>
      <c r="AU49" s="44"/>
      <c r="AV49" s="44"/>
      <c r="AW49" s="44"/>
    </row>
    <row r="50" spans="1:49" ht="24" hidden="1" customHeight="1">
      <c r="A50" s="396">
        <f t="shared" si="0"/>
        <v>0</v>
      </c>
      <c r="N50" s="60" t="s">
        <v>214</v>
      </c>
      <c r="O50" s="201" t="s">
        <v>215</v>
      </c>
      <c r="P50" s="177" t="s">
        <v>184</v>
      </c>
      <c r="Q50" s="60" t="s">
        <v>160</v>
      </c>
      <c r="R50" s="60" t="s">
        <v>2</v>
      </c>
      <c r="S50" s="202"/>
      <c r="T50" s="134"/>
      <c r="U50" s="134"/>
      <c r="V50" s="134"/>
      <c r="W50" s="134"/>
      <c r="X50" s="60"/>
      <c r="Y50" s="135"/>
      <c r="Z50" s="136"/>
      <c r="AA50" s="137"/>
      <c r="AB50" s="137"/>
      <c r="AC50" s="139"/>
      <c r="AD50" s="137"/>
      <c r="AE50" s="140"/>
      <c r="AF50" s="141"/>
      <c r="AG50" s="104"/>
      <c r="AH50" s="87"/>
      <c r="AI50" s="81"/>
      <c r="AJ50" s="44"/>
      <c r="AK50" s="44"/>
      <c r="AL50" s="44"/>
      <c r="AM50" s="44"/>
      <c r="AN50" s="93"/>
      <c r="AO50" s="93"/>
      <c r="AP50" s="44"/>
      <c r="AQ50" s="44"/>
      <c r="AR50" s="44"/>
      <c r="AS50" s="44"/>
      <c r="AT50" s="44"/>
      <c r="AU50" s="44"/>
      <c r="AV50" s="44"/>
      <c r="AW50" s="44"/>
    </row>
    <row r="51" spans="1:49" ht="24" hidden="1" customHeight="1">
      <c r="A51" s="396">
        <f t="shared" si="0"/>
        <v>0</v>
      </c>
      <c r="N51" s="60" t="s">
        <v>145</v>
      </c>
      <c r="O51" s="134" t="s">
        <v>216</v>
      </c>
      <c r="P51" s="135" t="s">
        <v>188</v>
      </c>
      <c r="Q51" s="60" t="s">
        <v>160</v>
      </c>
      <c r="R51" s="60" t="s">
        <v>2</v>
      </c>
      <c r="S51" s="134"/>
      <c r="T51" s="134"/>
      <c r="U51" s="134"/>
      <c r="V51" s="134"/>
      <c r="W51" s="134"/>
      <c r="X51" s="60"/>
      <c r="Y51" s="135"/>
      <c r="Z51" s="136"/>
      <c r="AA51" s="137"/>
      <c r="AB51" s="137"/>
      <c r="AC51" s="139"/>
      <c r="AD51" s="137"/>
      <c r="AE51" s="140"/>
      <c r="AF51" s="141"/>
      <c r="AG51" s="104"/>
      <c r="AH51" s="87"/>
      <c r="AI51" s="81"/>
      <c r="AJ51" s="44"/>
      <c r="AK51" s="44"/>
      <c r="AL51" s="44"/>
      <c r="AM51" s="44"/>
      <c r="AN51" s="93"/>
      <c r="AO51" s="93"/>
      <c r="AP51" s="44"/>
      <c r="AQ51" s="44"/>
      <c r="AR51" s="44"/>
      <c r="AS51" s="44"/>
      <c r="AT51" s="44"/>
      <c r="AU51" s="44"/>
      <c r="AV51" s="44"/>
      <c r="AW51" s="44"/>
    </row>
    <row r="52" spans="1:49" ht="24" hidden="1" customHeight="1">
      <c r="A52" s="396">
        <f t="shared" si="0"/>
        <v>0</v>
      </c>
      <c r="N52" s="60" t="s">
        <v>145</v>
      </c>
      <c r="O52" s="134" t="s">
        <v>217</v>
      </c>
      <c r="P52" s="135" t="s">
        <v>188</v>
      </c>
      <c r="Q52" s="60" t="s">
        <v>160</v>
      </c>
      <c r="R52" s="60" t="s">
        <v>2</v>
      </c>
      <c r="S52" s="202"/>
      <c r="T52" s="134"/>
      <c r="U52" s="134"/>
      <c r="V52" s="134"/>
      <c r="W52" s="134"/>
      <c r="X52" s="60"/>
      <c r="Y52" s="135"/>
      <c r="Z52" s="136"/>
      <c r="AA52" s="137"/>
      <c r="AB52" s="138"/>
      <c r="AC52" s="169"/>
      <c r="AD52" s="138"/>
      <c r="AE52" s="140"/>
      <c r="AF52" s="141"/>
      <c r="AG52" s="104"/>
      <c r="AH52" s="87"/>
      <c r="AI52" s="81"/>
      <c r="AJ52" s="44"/>
      <c r="AK52" s="44"/>
      <c r="AL52" s="44"/>
      <c r="AM52" s="44"/>
      <c r="AN52" s="93"/>
      <c r="AO52" s="93"/>
      <c r="AP52" s="44"/>
      <c r="AQ52" s="44"/>
      <c r="AR52" s="44"/>
      <c r="AS52" s="44"/>
      <c r="AT52" s="44"/>
      <c r="AU52" s="44"/>
      <c r="AV52" s="44"/>
      <c r="AW52" s="44"/>
    </row>
    <row r="53" spans="1:49" ht="24" customHeight="1">
      <c r="A53" s="396">
        <f t="shared" si="0"/>
        <v>-2468.8679999999999</v>
      </c>
      <c r="B53" s="118" t="s">
        <v>157</v>
      </c>
      <c r="C53" s="118"/>
      <c r="D53" s="26">
        <f>+BASIS!I333</f>
        <v>-0.22999999999999998</v>
      </c>
      <c r="F53" s="26">
        <v>-0.15</v>
      </c>
      <c r="G53" s="27">
        <v>0.02</v>
      </c>
      <c r="J53" s="95">
        <f>+I53+F53+E53+D53-G53*$F$626</f>
        <v>-0.46599999999999997</v>
      </c>
      <c r="L53" s="30">
        <v>5298</v>
      </c>
      <c r="M53" s="29">
        <v>41</v>
      </c>
      <c r="N53" s="60"/>
      <c r="O53" s="134"/>
      <c r="P53" s="135"/>
      <c r="Q53" s="60"/>
      <c r="R53" s="60"/>
      <c r="S53" s="202"/>
      <c r="T53" s="134"/>
      <c r="U53" s="134"/>
      <c r="V53" s="134"/>
      <c r="W53" s="134"/>
      <c r="X53" s="60"/>
      <c r="Y53" s="135"/>
      <c r="Z53" s="136"/>
      <c r="AA53" s="137"/>
      <c r="AB53" s="138"/>
      <c r="AC53" s="169"/>
      <c r="AD53" s="138"/>
      <c r="AE53" s="140"/>
      <c r="AF53" s="141"/>
      <c r="AG53" s="104"/>
      <c r="AH53" s="87"/>
      <c r="AI53" s="81"/>
      <c r="AJ53" s="44"/>
      <c r="AK53" s="44"/>
      <c r="AL53" s="44"/>
      <c r="AM53" s="44"/>
      <c r="AN53" s="93"/>
      <c r="AO53" s="93"/>
      <c r="AP53" s="44"/>
      <c r="AQ53" s="44"/>
      <c r="AR53" s="44"/>
      <c r="AS53" s="44"/>
      <c r="AT53" s="44"/>
      <c r="AU53" s="44"/>
      <c r="AV53" s="44"/>
      <c r="AW53" s="44"/>
    </row>
    <row r="54" spans="1:49" s="107" customFormat="1" ht="15.75">
      <c r="A54" s="396">
        <f t="shared" si="0"/>
        <v>0</v>
      </c>
      <c r="B54" s="108" t="s">
        <v>950</v>
      </c>
      <c r="C54" s="108"/>
      <c r="D54" s="106"/>
      <c r="E54" s="106"/>
      <c r="F54" s="106"/>
      <c r="G54" s="75"/>
      <c r="H54" s="76"/>
      <c r="I54" s="106"/>
      <c r="J54" s="106"/>
      <c r="K54" s="77"/>
      <c r="L54" s="78"/>
      <c r="M54" s="77"/>
      <c r="O54" s="108"/>
      <c r="P54" s="108"/>
      <c r="Q54" s="108"/>
      <c r="R54" s="108"/>
      <c r="S54" s="108"/>
      <c r="T54" s="108"/>
      <c r="U54" s="108"/>
      <c r="V54" s="108"/>
      <c r="W54" s="108"/>
      <c r="X54" s="108"/>
      <c r="Y54" s="108"/>
      <c r="Z54" s="108"/>
      <c r="AA54" s="108"/>
      <c r="AB54" s="108"/>
      <c r="AC54" s="108"/>
      <c r="AD54" s="108"/>
      <c r="AE54" s="108"/>
      <c r="AF54" s="108"/>
      <c r="AG54" s="108"/>
      <c r="AH54" s="108"/>
      <c r="AI54" s="108"/>
      <c r="AJ54" s="203"/>
      <c r="AK54" s="203"/>
      <c r="AL54" s="203"/>
      <c r="AM54" s="203"/>
      <c r="AN54" s="204"/>
      <c r="AO54" s="204"/>
      <c r="AP54" s="203"/>
      <c r="AQ54" s="203"/>
      <c r="AR54" s="203"/>
      <c r="AS54" s="203"/>
      <c r="AT54" s="203"/>
      <c r="AU54" s="203"/>
      <c r="AV54" s="203"/>
      <c r="AW54" s="203"/>
    </row>
    <row r="55" spans="1:49" ht="24" customHeight="1">
      <c r="A55" s="396">
        <f t="shared" si="0"/>
        <v>-40.64</v>
      </c>
      <c r="B55" s="81" t="s">
        <v>218</v>
      </c>
      <c r="D55" s="26">
        <f>+BASIS!I323</f>
        <v>-4.000000000000001E-3</v>
      </c>
      <c r="E55" s="26">
        <v>-0.06</v>
      </c>
      <c r="F55" s="26">
        <v>0</v>
      </c>
      <c r="G55" s="82" t="s">
        <v>219</v>
      </c>
      <c r="I55" s="205" t="s">
        <v>220</v>
      </c>
      <c r="J55" s="26">
        <f>+F55+E55+D55</f>
        <v>-6.4000000000000001E-2</v>
      </c>
      <c r="L55" s="30">
        <v>635</v>
      </c>
      <c r="M55" s="29">
        <v>2</v>
      </c>
      <c r="N55" s="60" t="s">
        <v>145</v>
      </c>
      <c r="O55" s="83" t="s">
        <v>221</v>
      </c>
      <c r="P55" s="135"/>
      <c r="Q55" s="60" t="s">
        <v>222</v>
      </c>
      <c r="R55" s="60" t="s">
        <v>27</v>
      </c>
      <c r="S55" s="120" t="s">
        <v>223</v>
      </c>
      <c r="T55" s="120" t="s">
        <v>224</v>
      </c>
      <c r="U55" s="120" t="s">
        <v>225</v>
      </c>
      <c r="V55" s="120" t="s">
        <v>226</v>
      </c>
      <c r="W55" s="120" t="s">
        <v>227</v>
      </c>
      <c r="X55" s="121">
        <v>200</v>
      </c>
      <c r="Y55" s="121">
        <f>X55*0.2826923</f>
        <v>56.538460000000001</v>
      </c>
      <c r="Z55" s="122">
        <v>1.1579999999999999</v>
      </c>
      <c r="AA55" s="121">
        <v>2</v>
      </c>
      <c r="AB55" s="124">
        <v>0.2</v>
      </c>
      <c r="AC55" s="125">
        <v>0.06</v>
      </c>
      <c r="AD55" s="126">
        <f>AF55-0.06</f>
        <v>5.95</v>
      </c>
      <c r="AE55" s="127">
        <v>36892</v>
      </c>
      <c r="AF55" s="91">
        <v>6.01</v>
      </c>
      <c r="AG55" s="206"/>
      <c r="AH55" s="87">
        <f>AD55</f>
        <v>5.95</v>
      </c>
      <c r="AI55" s="207" t="s">
        <v>228</v>
      </c>
      <c r="AJ55" s="208" t="s">
        <v>224</v>
      </c>
      <c r="AK55" s="209">
        <f>AD55</f>
        <v>5.95</v>
      </c>
      <c r="AL55" s="210" t="s">
        <v>921</v>
      </c>
      <c r="AM55" s="43"/>
      <c r="AN55" s="60"/>
      <c r="AO55" s="60"/>
      <c r="AP55" s="43"/>
      <c r="AQ55" s="43"/>
      <c r="AR55" s="43"/>
      <c r="AS55" s="43"/>
      <c r="AT55" s="43"/>
      <c r="AU55" s="43"/>
      <c r="AV55" s="43"/>
      <c r="AW55" s="43"/>
    </row>
    <row r="56" spans="1:49" ht="24" hidden="1" customHeight="1">
      <c r="A56" s="396">
        <f t="shared" si="0"/>
        <v>0</v>
      </c>
      <c r="N56" s="60" t="s">
        <v>145</v>
      </c>
      <c r="O56" s="83" t="s">
        <v>229</v>
      </c>
      <c r="P56" s="135"/>
      <c r="Q56" s="60" t="s">
        <v>222</v>
      </c>
      <c r="R56" s="60" t="s">
        <v>27</v>
      </c>
      <c r="S56" s="120"/>
      <c r="T56" s="120"/>
      <c r="U56" s="120"/>
      <c r="V56" s="120"/>
      <c r="W56" s="120"/>
      <c r="X56" s="121">
        <v>435</v>
      </c>
      <c r="Y56" s="121"/>
      <c r="Z56" s="122">
        <v>1.1679999999999999</v>
      </c>
      <c r="AA56" s="121">
        <v>2</v>
      </c>
      <c r="AB56" s="124"/>
      <c r="AC56" s="125"/>
      <c r="AD56" s="126"/>
      <c r="AE56" s="127"/>
      <c r="AF56" s="91"/>
      <c r="AG56" s="206"/>
      <c r="AH56" s="87"/>
      <c r="AI56" s="207"/>
      <c r="AJ56" s="128"/>
      <c r="AK56" s="211"/>
      <c r="AL56" s="212"/>
      <c r="AM56" s="43"/>
      <c r="AN56" s="60"/>
      <c r="AO56" s="60"/>
      <c r="AP56" s="43"/>
      <c r="AQ56" s="43"/>
      <c r="AR56" s="43"/>
      <c r="AS56" s="43"/>
      <c r="AT56" s="43"/>
      <c r="AU56" s="43"/>
      <c r="AV56" s="43"/>
      <c r="AW56" s="43"/>
    </row>
    <row r="57" spans="1:49" ht="24" customHeight="1">
      <c r="A57" s="396">
        <f t="shared" si="0"/>
        <v>-16.271999999999998</v>
      </c>
      <c r="B57" s="207" t="s">
        <v>924</v>
      </c>
      <c r="C57" s="207"/>
      <c r="D57" s="26">
        <f>+BASIS!I3</f>
        <v>-0.11299999999999999</v>
      </c>
      <c r="J57" s="26">
        <f>+I57+F57+E57+D57</f>
        <v>-0.11299999999999999</v>
      </c>
      <c r="K57" s="29" t="s">
        <v>230</v>
      </c>
      <c r="L57" s="30">
        <v>144</v>
      </c>
      <c r="M57" s="29">
        <v>1</v>
      </c>
      <c r="N57" s="60" t="s">
        <v>231</v>
      </c>
      <c r="O57" s="96" t="s">
        <v>232</v>
      </c>
      <c r="P57" s="60"/>
      <c r="Q57" s="60" t="s">
        <v>222</v>
      </c>
      <c r="R57" s="60" t="s">
        <v>27</v>
      </c>
      <c r="S57" s="60" t="s">
        <v>233</v>
      </c>
      <c r="T57" s="60" t="s">
        <v>224</v>
      </c>
      <c r="U57" s="60">
        <v>5</v>
      </c>
      <c r="V57" s="60" t="s">
        <v>224</v>
      </c>
      <c r="W57" s="60">
        <v>5</v>
      </c>
      <c r="X57" s="121">
        <v>144</v>
      </c>
      <c r="Y57" s="97">
        <f>X57*0.56</f>
        <v>80.640000000000015</v>
      </c>
      <c r="Z57" s="122">
        <v>1.1114999999999999</v>
      </c>
      <c r="AA57" s="213" t="s">
        <v>139</v>
      </c>
      <c r="AB57" s="87">
        <v>0</v>
      </c>
      <c r="AC57" s="89">
        <v>0</v>
      </c>
      <c r="AD57" s="87">
        <f>0.93*AF57</f>
        <v>5.4683999999999999</v>
      </c>
      <c r="AE57" s="90">
        <v>37622</v>
      </c>
      <c r="AF57" s="91">
        <v>5.88</v>
      </c>
      <c r="AG57" s="214"/>
      <c r="AH57" s="87" t="s">
        <v>234</v>
      </c>
      <c r="AI57" s="81" t="s">
        <v>235</v>
      </c>
      <c r="AJ57" s="215" t="s">
        <v>224</v>
      </c>
      <c r="AK57" s="216" t="s">
        <v>234</v>
      </c>
      <c r="AL57" s="217" t="s">
        <v>236</v>
      </c>
      <c r="AM57" s="43"/>
      <c r="AN57" s="60"/>
      <c r="AO57" s="60"/>
      <c r="AP57" s="43"/>
      <c r="AQ57" s="43"/>
      <c r="AR57" s="43"/>
      <c r="AS57" s="43"/>
      <c r="AT57" s="43"/>
      <c r="AU57" s="43"/>
      <c r="AV57" s="43"/>
      <c r="AW57" s="43"/>
    </row>
    <row r="58" spans="1:49" ht="24" customHeight="1">
      <c r="A58" s="396">
        <f t="shared" si="0"/>
        <v>-21.951999999999998</v>
      </c>
      <c r="B58" s="72" t="s">
        <v>943</v>
      </c>
      <c r="C58" s="72" t="s">
        <v>93</v>
      </c>
      <c r="D58" s="26">
        <f>BASIS!I322-0.05*$F$626</f>
        <v>-0.34899999999999998</v>
      </c>
      <c r="G58" s="27">
        <v>0.01</v>
      </c>
      <c r="J58" s="95">
        <f>+I58+F58+E58+D58-G58*$F$626</f>
        <v>-0.39199999999999996</v>
      </c>
      <c r="K58" s="29" t="s">
        <v>230</v>
      </c>
      <c r="L58" s="30">
        <v>56</v>
      </c>
      <c r="M58" s="29">
        <v>1</v>
      </c>
      <c r="N58" s="60" t="s">
        <v>231</v>
      </c>
      <c r="O58" s="96" t="s">
        <v>237</v>
      </c>
      <c r="P58" s="60"/>
      <c r="Q58" s="60" t="s">
        <v>222</v>
      </c>
      <c r="R58" s="60" t="s">
        <v>27</v>
      </c>
      <c r="S58" s="60" t="s">
        <v>224</v>
      </c>
      <c r="T58" s="60" t="s">
        <v>224</v>
      </c>
      <c r="U58" s="60">
        <v>6</v>
      </c>
      <c r="V58" s="60" t="s">
        <v>224</v>
      </c>
      <c r="W58" s="60">
        <v>6</v>
      </c>
      <c r="X58" s="97">
        <v>56</v>
      </c>
      <c r="Y58" s="97">
        <f>X58*0.875*0.8</f>
        <v>39.200000000000003</v>
      </c>
      <c r="Z58" s="98">
        <v>1.12534</v>
      </c>
      <c r="AA58" s="218" t="s">
        <v>139</v>
      </c>
      <c r="AB58" s="87">
        <v>0</v>
      </c>
      <c r="AC58" s="89">
        <v>0.01</v>
      </c>
      <c r="AD58" s="87">
        <f>(AF58*0.95)*(1-AC58)</f>
        <v>5.5395449999999995</v>
      </c>
      <c r="AE58" s="90">
        <v>37012</v>
      </c>
      <c r="AF58" s="91">
        <v>5.89</v>
      </c>
      <c r="AG58" s="214"/>
      <c r="AH58" s="88">
        <f>AD58</f>
        <v>5.5395449999999995</v>
      </c>
      <c r="AI58" s="81" t="s">
        <v>238</v>
      </c>
      <c r="AJ58" s="219"/>
      <c r="AK58" s="219">
        <f>AD58</f>
        <v>5.5395449999999995</v>
      </c>
      <c r="AL58" s="220" t="s">
        <v>238</v>
      </c>
      <c r="AM58" s="43"/>
      <c r="AN58" s="60"/>
      <c r="AO58" s="60"/>
      <c r="AP58" s="43"/>
      <c r="AQ58" s="43"/>
      <c r="AR58" s="43"/>
      <c r="AS58" s="43"/>
      <c r="AT58" s="43"/>
      <c r="AU58" s="43"/>
      <c r="AV58" s="43"/>
      <c r="AW58" s="43"/>
    </row>
    <row r="59" spans="1:49" s="229" customFormat="1" ht="24" hidden="1" customHeight="1">
      <c r="A59" s="396">
        <f t="shared" si="0"/>
        <v>0</v>
      </c>
      <c r="B59" s="81">
        <f t="shared" ref="B59:B120" si="1">+S59</f>
        <v>0</v>
      </c>
      <c r="C59" s="81"/>
      <c r="D59" s="221"/>
      <c r="E59" s="221"/>
      <c r="F59" s="221"/>
      <c r="G59" s="222"/>
      <c r="H59" s="223"/>
      <c r="I59" s="221"/>
      <c r="J59" s="221"/>
      <c r="K59" s="224"/>
      <c r="L59" s="225"/>
      <c r="M59" s="224"/>
      <c r="N59" s="226"/>
      <c r="O59" s="227" t="s">
        <v>239</v>
      </c>
      <c r="P59" s="226"/>
      <c r="Q59" s="226"/>
      <c r="R59" s="226" t="s">
        <v>27</v>
      </c>
      <c r="S59" s="228"/>
      <c r="X59" s="226"/>
      <c r="Y59" s="226"/>
      <c r="Z59" s="230"/>
      <c r="AA59" s="226"/>
      <c r="AB59" s="231"/>
      <c r="AC59" s="232"/>
      <c r="AD59" s="231"/>
      <c r="AE59" s="233"/>
      <c r="AF59" s="234"/>
      <c r="AG59" s="235"/>
      <c r="AH59" s="236"/>
      <c r="AI59" s="237"/>
      <c r="AN59" s="226"/>
      <c r="AO59" s="226"/>
    </row>
    <row r="60" spans="1:49" s="229" customFormat="1" ht="24" hidden="1" customHeight="1">
      <c r="A60" s="396">
        <f t="shared" si="0"/>
        <v>0</v>
      </c>
      <c r="B60" s="81">
        <f t="shared" si="1"/>
        <v>0</v>
      </c>
      <c r="C60" s="81"/>
      <c r="D60" s="221"/>
      <c r="E60" s="221"/>
      <c r="F60" s="221"/>
      <c r="G60" s="222"/>
      <c r="H60" s="223"/>
      <c r="I60" s="221"/>
      <c r="J60" s="221"/>
      <c r="K60" s="224"/>
      <c r="L60" s="225"/>
      <c r="M60" s="224"/>
      <c r="N60" s="226"/>
      <c r="O60" s="227" t="s">
        <v>240</v>
      </c>
      <c r="P60" s="226"/>
      <c r="Q60" s="226"/>
      <c r="R60" s="226" t="s">
        <v>27</v>
      </c>
      <c r="S60" s="228"/>
      <c r="X60" s="226"/>
      <c r="Y60" s="226"/>
      <c r="Z60" s="230"/>
      <c r="AA60" s="226"/>
      <c r="AB60" s="231"/>
      <c r="AC60" s="232"/>
      <c r="AD60" s="231"/>
      <c r="AE60" s="233"/>
      <c r="AF60" s="234"/>
      <c r="AG60" s="235"/>
      <c r="AH60" s="236"/>
      <c r="AI60" s="237"/>
      <c r="AN60" s="226"/>
      <c r="AO60" s="226"/>
    </row>
    <row r="61" spans="1:49" s="229" customFormat="1" ht="24" hidden="1" customHeight="1">
      <c r="A61" s="396">
        <f t="shared" si="0"/>
        <v>0</v>
      </c>
      <c r="B61" s="81">
        <f t="shared" si="1"/>
        <v>0</v>
      </c>
      <c r="C61" s="81"/>
      <c r="D61" s="221"/>
      <c r="E61" s="221"/>
      <c r="F61" s="221"/>
      <c r="G61" s="222"/>
      <c r="H61" s="223"/>
      <c r="I61" s="221"/>
      <c r="J61" s="221"/>
      <c r="K61" s="224"/>
      <c r="L61" s="225"/>
      <c r="M61" s="224"/>
      <c r="N61" s="226"/>
      <c r="O61" s="227" t="s">
        <v>241</v>
      </c>
      <c r="P61" s="226"/>
      <c r="Q61" s="226"/>
      <c r="R61" s="226" t="s">
        <v>27</v>
      </c>
      <c r="S61" s="228"/>
      <c r="X61" s="226"/>
      <c r="Y61" s="226"/>
      <c r="Z61" s="230"/>
      <c r="AA61" s="226"/>
      <c r="AB61" s="231"/>
      <c r="AC61" s="232"/>
      <c r="AD61" s="231"/>
      <c r="AE61" s="233"/>
      <c r="AF61" s="234"/>
      <c r="AG61" s="235"/>
      <c r="AH61" s="236"/>
      <c r="AI61" s="237"/>
      <c r="AN61" s="226"/>
      <c r="AO61" s="226"/>
    </row>
    <row r="62" spans="1:49" s="107" customFormat="1" ht="15.75">
      <c r="A62" s="396">
        <f t="shared" si="0"/>
        <v>0</v>
      </c>
      <c r="B62" s="108" t="s">
        <v>18</v>
      </c>
      <c r="C62" s="108"/>
      <c r="D62" s="106"/>
      <c r="E62" s="106"/>
      <c r="F62" s="106"/>
      <c r="G62" s="75"/>
      <c r="H62" s="76"/>
      <c r="I62" s="106"/>
      <c r="J62" s="106"/>
      <c r="K62" s="77"/>
      <c r="L62" s="78"/>
      <c r="M62" s="77"/>
      <c r="O62" s="108"/>
      <c r="P62" s="108"/>
      <c r="Q62" s="108"/>
      <c r="R62" s="108"/>
      <c r="S62" s="108"/>
      <c r="T62" s="108"/>
      <c r="U62" s="108"/>
      <c r="V62" s="108"/>
      <c r="W62" s="108"/>
      <c r="X62" s="108"/>
      <c r="Y62" s="108"/>
      <c r="Z62" s="108"/>
      <c r="AA62" s="108"/>
      <c r="AB62" s="108"/>
      <c r="AC62" s="108"/>
      <c r="AD62" s="108"/>
      <c r="AE62" s="108"/>
      <c r="AF62" s="108"/>
      <c r="AG62" s="108"/>
      <c r="AH62" s="108"/>
      <c r="AI62" s="108"/>
      <c r="AJ62" s="203"/>
      <c r="AK62" s="203"/>
      <c r="AL62" s="203"/>
      <c r="AM62" s="203"/>
      <c r="AN62" s="204"/>
      <c r="AO62" s="204"/>
      <c r="AP62" s="203"/>
      <c r="AQ62" s="203"/>
      <c r="AR62" s="203"/>
      <c r="AS62" s="203"/>
      <c r="AT62" s="203"/>
      <c r="AU62" s="203"/>
      <c r="AV62" s="203"/>
      <c r="AW62" s="203"/>
    </row>
    <row r="63" spans="1:49" ht="24" customHeight="1">
      <c r="A63" s="396">
        <f t="shared" si="0"/>
        <v>-147.39999999999998</v>
      </c>
      <c r="B63" s="81" t="s">
        <v>242</v>
      </c>
      <c r="D63" s="26">
        <f>+BASIS!I253</f>
        <v>0.03</v>
      </c>
      <c r="E63" s="26">
        <v>0.01</v>
      </c>
      <c r="F63" s="26">
        <v>-0.15</v>
      </c>
      <c r="G63" s="27" t="s">
        <v>243</v>
      </c>
      <c r="J63" s="26">
        <f>+I63+F63+E63+D63</f>
        <v>-0.10999999999999999</v>
      </c>
      <c r="L63" s="30">
        <v>1340</v>
      </c>
      <c r="M63" s="29">
        <v>2</v>
      </c>
      <c r="N63" s="84" t="s">
        <v>145</v>
      </c>
      <c r="O63" s="43" t="s">
        <v>244</v>
      </c>
      <c r="P63" s="60"/>
      <c r="Q63" s="60" t="s">
        <v>245</v>
      </c>
      <c r="R63" s="60" t="s">
        <v>18</v>
      </c>
      <c r="S63" s="120" t="s">
        <v>149</v>
      </c>
      <c r="T63" s="120" t="s">
        <v>149</v>
      </c>
      <c r="U63" s="120" t="s">
        <v>246</v>
      </c>
      <c r="V63" s="120" t="s">
        <v>226</v>
      </c>
      <c r="W63" s="120" t="s">
        <v>247</v>
      </c>
      <c r="X63" s="121">
        <v>1320</v>
      </c>
      <c r="Y63" s="121">
        <f>X63*0.74745</f>
        <v>986.6339999999999</v>
      </c>
      <c r="Z63" s="122">
        <v>1.0159</v>
      </c>
      <c r="AA63" s="121">
        <v>2</v>
      </c>
      <c r="AB63" s="126">
        <v>0.15</v>
      </c>
      <c r="AC63" s="125">
        <v>0.01</v>
      </c>
      <c r="AD63" s="126">
        <f>(AF63*(1-AC63))-AB63+0.01</f>
        <v>4.3347999999999987</v>
      </c>
      <c r="AE63" s="127">
        <v>36982</v>
      </c>
      <c r="AF63" s="91">
        <v>4.5199999999999996</v>
      </c>
      <c r="AG63" s="128"/>
      <c r="AH63" s="124">
        <f>AD63</f>
        <v>4.3347999999999987</v>
      </c>
      <c r="AI63" s="129" t="s">
        <v>248</v>
      </c>
      <c r="AJ63" s="60"/>
      <c r="AK63" s="44"/>
      <c r="AL63" s="44"/>
      <c r="AM63" s="44"/>
      <c r="AN63" s="60"/>
      <c r="AO63" s="60"/>
      <c r="AP63" s="43"/>
      <c r="AQ63" s="43"/>
      <c r="AR63" s="43"/>
      <c r="AS63" s="43"/>
      <c r="AT63" s="43"/>
      <c r="AU63" s="43"/>
      <c r="AV63" s="43"/>
      <c r="AW63" s="43"/>
    </row>
    <row r="64" spans="1:49" ht="24" hidden="1" customHeight="1">
      <c r="A64" s="396">
        <f t="shared" si="0"/>
        <v>0</v>
      </c>
      <c r="B64" s="81">
        <f t="shared" si="1"/>
        <v>0</v>
      </c>
      <c r="N64" s="60" t="s">
        <v>145</v>
      </c>
      <c r="O64" s="238" t="s">
        <v>249</v>
      </c>
      <c r="P64" s="60"/>
      <c r="Q64" s="60" t="s">
        <v>245</v>
      </c>
      <c r="R64" s="60" t="s">
        <v>18</v>
      </c>
      <c r="S64" s="60"/>
      <c r="T64" s="60"/>
      <c r="U64" s="60"/>
      <c r="V64" s="60"/>
      <c r="W64" s="60"/>
      <c r="X64" s="97">
        <v>18</v>
      </c>
      <c r="Y64" s="97"/>
      <c r="Z64" s="98">
        <v>1.0580000000000001</v>
      </c>
      <c r="AA64" s="97">
        <v>2</v>
      </c>
      <c r="AB64" s="88"/>
      <c r="AC64" s="89"/>
      <c r="AD64" s="88"/>
      <c r="AE64" s="90"/>
      <c r="AF64" s="239"/>
      <c r="AG64" s="92"/>
      <c r="AH64" s="88"/>
      <c r="AI64" s="145"/>
      <c r="AJ64" s="60"/>
      <c r="AK64" s="44"/>
      <c r="AL64" s="44"/>
      <c r="AM64" s="44"/>
      <c r="AN64" s="60"/>
      <c r="AO64" s="60"/>
      <c r="AP64" s="43"/>
      <c r="AQ64" s="43"/>
      <c r="AR64" s="43"/>
      <c r="AS64" s="43"/>
      <c r="AT64" s="43"/>
      <c r="AU64" s="43"/>
      <c r="AV64" s="43"/>
      <c r="AW64" s="43"/>
    </row>
    <row r="65" spans="1:49" s="229" customFormat="1" hidden="1">
      <c r="A65" s="396">
        <f t="shared" si="0"/>
        <v>0</v>
      </c>
      <c r="B65" s="81">
        <f t="shared" si="1"/>
        <v>0</v>
      </c>
      <c r="C65" s="81"/>
      <c r="D65" s="221"/>
      <c r="E65" s="221"/>
      <c r="F65" s="221"/>
      <c r="G65" s="222"/>
      <c r="H65" s="223"/>
      <c r="I65" s="221"/>
      <c r="J65" s="221"/>
      <c r="K65" s="224"/>
      <c r="L65" s="225"/>
      <c r="M65" s="224"/>
      <c r="N65" s="226"/>
      <c r="O65" s="227" t="s">
        <v>250</v>
      </c>
      <c r="P65" s="226"/>
      <c r="Q65" s="226"/>
      <c r="R65" s="226" t="s">
        <v>18</v>
      </c>
      <c r="S65" s="226"/>
      <c r="T65" s="226"/>
      <c r="U65" s="226"/>
      <c r="V65" s="226"/>
      <c r="W65" s="226"/>
      <c r="X65" s="240"/>
      <c r="Y65" s="240"/>
      <c r="Z65" s="230"/>
      <c r="AA65" s="240"/>
      <c r="AB65" s="241"/>
      <c r="AC65" s="242"/>
      <c r="AD65" s="241"/>
      <c r="AE65" s="243"/>
      <c r="AF65" s="244"/>
      <c r="AG65" s="245"/>
      <c r="AH65" s="241"/>
      <c r="AI65" s="246"/>
      <c r="AJ65" s="226"/>
      <c r="AK65" s="247"/>
      <c r="AL65" s="247"/>
      <c r="AM65" s="247"/>
      <c r="AN65" s="226"/>
      <c r="AO65" s="226"/>
    </row>
    <row r="66" spans="1:49" s="229" customFormat="1" hidden="1">
      <c r="A66" s="396">
        <f t="shared" si="0"/>
        <v>0</v>
      </c>
      <c r="B66" s="81">
        <f t="shared" si="1"/>
        <v>0</v>
      </c>
      <c r="C66" s="81"/>
      <c r="D66" s="221"/>
      <c r="E66" s="221"/>
      <c r="F66" s="221"/>
      <c r="G66" s="222"/>
      <c r="H66" s="223"/>
      <c r="I66" s="221"/>
      <c r="J66" s="221"/>
      <c r="K66" s="224"/>
      <c r="L66" s="225"/>
      <c r="M66" s="224"/>
      <c r="N66" s="226"/>
      <c r="O66" s="227" t="s">
        <v>251</v>
      </c>
      <c r="P66" s="226"/>
      <c r="Q66" s="226"/>
      <c r="R66" s="226" t="s">
        <v>18</v>
      </c>
      <c r="S66" s="226"/>
      <c r="T66" s="226"/>
      <c r="U66" s="226"/>
      <c r="V66" s="226"/>
      <c r="W66" s="226"/>
      <c r="X66" s="240"/>
      <c r="Y66" s="240"/>
      <c r="Z66" s="230"/>
      <c r="AA66" s="240"/>
      <c r="AB66" s="241"/>
      <c r="AC66" s="242"/>
      <c r="AD66" s="241"/>
      <c r="AE66" s="243"/>
      <c r="AF66" s="244"/>
      <c r="AG66" s="245"/>
      <c r="AH66" s="241"/>
      <c r="AI66" s="246"/>
      <c r="AJ66" s="226"/>
      <c r="AK66" s="247"/>
      <c r="AL66" s="247"/>
      <c r="AM66" s="247"/>
      <c r="AN66" s="226"/>
      <c r="AO66" s="226"/>
    </row>
    <row r="67" spans="1:49" s="107" customFormat="1" ht="15.75">
      <c r="A67" s="396">
        <f t="shared" si="0"/>
        <v>0</v>
      </c>
      <c r="B67" s="73" t="s">
        <v>4</v>
      </c>
      <c r="C67" s="73"/>
      <c r="D67" s="106"/>
      <c r="E67" s="106"/>
      <c r="F67" s="106"/>
      <c r="G67" s="75"/>
      <c r="H67" s="76"/>
      <c r="I67" s="106"/>
      <c r="J67" s="106"/>
      <c r="K67" s="77"/>
      <c r="L67" s="78"/>
      <c r="M67" s="77"/>
      <c r="O67" s="73"/>
      <c r="P67" s="73"/>
      <c r="Q67" s="73"/>
      <c r="R67" s="73"/>
      <c r="S67" s="73"/>
      <c r="T67" s="73"/>
      <c r="U67" s="73"/>
      <c r="V67" s="73"/>
      <c r="W67" s="73"/>
      <c r="X67" s="73"/>
      <c r="Y67" s="73"/>
      <c r="Z67" s="73"/>
      <c r="AA67" s="73"/>
      <c r="AB67" s="73"/>
      <c r="AC67" s="73"/>
      <c r="AD67" s="73"/>
      <c r="AE67" s="73"/>
      <c r="AF67" s="73"/>
      <c r="AG67" s="73"/>
      <c r="AH67" s="73"/>
      <c r="AI67" s="73"/>
      <c r="AJ67" s="248"/>
      <c r="AK67" s="108"/>
      <c r="AL67" s="80"/>
      <c r="AM67" s="203"/>
      <c r="AN67" s="203"/>
      <c r="AO67" s="203"/>
      <c r="AP67" s="204"/>
      <c r="AQ67" s="204"/>
      <c r="AR67" s="203"/>
      <c r="AS67" s="203"/>
      <c r="AT67" s="203"/>
      <c r="AU67" s="203"/>
      <c r="AV67" s="203"/>
      <c r="AW67" s="203"/>
    </row>
    <row r="68" spans="1:49" ht="24" customHeight="1">
      <c r="A68" s="396">
        <f t="shared" si="0"/>
        <v>0</v>
      </c>
      <c r="B68" s="207" t="s">
        <v>252</v>
      </c>
      <c r="C68" s="207"/>
      <c r="J68" s="26">
        <f>+I68+F68+E68+D68</f>
        <v>0</v>
      </c>
      <c r="K68" s="29" t="s">
        <v>230</v>
      </c>
      <c r="L68" s="30">
        <v>6000</v>
      </c>
      <c r="M68" s="29">
        <v>4</v>
      </c>
      <c r="N68" s="84" t="s">
        <v>145</v>
      </c>
      <c r="O68" s="83" t="s">
        <v>253</v>
      </c>
      <c r="P68" s="96"/>
      <c r="Q68" s="120" t="s">
        <v>254</v>
      </c>
      <c r="R68" s="60" t="s">
        <v>4</v>
      </c>
      <c r="S68" s="60" t="s">
        <v>255</v>
      </c>
      <c r="T68" s="60" t="s">
        <v>4</v>
      </c>
      <c r="U68" s="60" t="s">
        <v>139</v>
      </c>
      <c r="V68" s="60" t="s">
        <v>256</v>
      </c>
      <c r="W68" s="60">
        <v>8</v>
      </c>
      <c r="X68" s="97">
        <v>6000</v>
      </c>
      <c r="Y68" s="60"/>
      <c r="Z68" s="98">
        <v>1.038</v>
      </c>
      <c r="AA68" s="87" t="s">
        <v>139</v>
      </c>
      <c r="AB68" s="249">
        <v>0</v>
      </c>
      <c r="AC68" s="250">
        <v>0</v>
      </c>
      <c r="AD68" s="87">
        <f>AF68</f>
        <v>6.12</v>
      </c>
      <c r="AE68" s="90">
        <v>36923</v>
      </c>
      <c r="AF68" s="87">
        <v>6.12</v>
      </c>
      <c r="AG68" s="90"/>
      <c r="AH68" s="249">
        <f>AD68</f>
        <v>6.12</v>
      </c>
      <c r="AI68" s="251" t="s">
        <v>257</v>
      </c>
      <c r="AJ68" s="252"/>
      <c r="AK68" s="81"/>
      <c r="AL68" s="60"/>
      <c r="AM68" s="44"/>
      <c r="AN68" s="44"/>
      <c r="AO68" s="44"/>
      <c r="AP68" s="93"/>
      <c r="AQ68" s="93"/>
      <c r="AR68" s="44"/>
      <c r="AS68" s="44"/>
      <c r="AT68" s="44"/>
      <c r="AU68" s="44"/>
      <c r="AV68" s="44"/>
      <c r="AW68" s="44"/>
    </row>
    <row r="69" spans="1:49" ht="24" hidden="1" customHeight="1">
      <c r="A69" s="396">
        <f t="shared" si="0"/>
        <v>0</v>
      </c>
      <c r="B69" s="81">
        <f t="shared" si="1"/>
        <v>0</v>
      </c>
      <c r="N69" s="84" t="s">
        <v>145</v>
      </c>
      <c r="O69" s="83" t="s">
        <v>258</v>
      </c>
      <c r="P69" s="96"/>
      <c r="Q69" s="120" t="s">
        <v>254</v>
      </c>
      <c r="R69" s="60" t="s">
        <v>4</v>
      </c>
      <c r="S69" s="60"/>
      <c r="T69" s="60"/>
      <c r="U69" s="60"/>
      <c r="V69" s="60"/>
      <c r="W69" s="60"/>
      <c r="X69" s="60"/>
      <c r="Y69" s="60"/>
      <c r="Z69" s="98"/>
      <c r="AA69" s="60"/>
      <c r="AB69" s="249"/>
      <c r="AC69" s="250"/>
      <c r="AD69" s="87"/>
      <c r="AE69" s="90"/>
      <c r="AF69" s="87"/>
      <c r="AG69" s="90"/>
      <c r="AH69" s="253"/>
      <c r="AI69" s="251"/>
      <c r="AJ69" s="252"/>
      <c r="AK69" s="81"/>
      <c r="AL69" s="60"/>
      <c r="AM69" s="44"/>
      <c r="AN69" s="44"/>
      <c r="AO69" s="44"/>
      <c r="AP69" s="93"/>
      <c r="AQ69" s="93"/>
      <c r="AR69" s="44"/>
      <c r="AS69" s="44"/>
      <c r="AT69" s="44"/>
      <c r="AU69" s="44"/>
      <c r="AV69" s="44"/>
      <c r="AW69" s="44"/>
    </row>
    <row r="70" spans="1:49" ht="24" hidden="1" customHeight="1">
      <c r="A70" s="396">
        <f t="shared" si="0"/>
        <v>0</v>
      </c>
      <c r="B70" s="81">
        <f t="shared" si="1"/>
        <v>0</v>
      </c>
      <c r="N70" s="84" t="s">
        <v>145</v>
      </c>
      <c r="O70" s="83" t="s">
        <v>259</v>
      </c>
      <c r="P70" s="96"/>
      <c r="Q70" s="120" t="s">
        <v>254</v>
      </c>
      <c r="R70" s="60" t="s">
        <v>4</v>
      </c>
      <c r="S70" s="60"/>
      <c r="T70" s="60"/>
      <c r="U70" s="60"/>
      <c r="V70" s="60"/>
      <c r="W70" s="60"/>
      <c r="X70" s="60"/>
      <c r="Y70" s="60"/>
      <c r="Z70" s="98"/>
      <c r="AA70" s="60"/>
      <c r="AB70" s="249"/>
      <c r="AC70" s="250"/>
      <c r="AD70" s="87"/>
      <c r="AE70" s="90"/>
      <c r="AF70" s="87"/>
      <c r="AG70" s="90"/>
      <c r="AH70" s="253"/>
      <c r="AI70" s="251"/>
      <c r="AJ70" s="252"/>
      <c r="AK70" s="81"/>
      <c r="AL70" s="60"/>
      <c r="AM70" s="44"/>
      <c r="AN70" s="44"/>
      <c r="AO70" s="44"/>
      <c r="AP70" s="93"/>
      <c r="AQ70" s="93"/>
      <c r="AR70" s="44"/>
      <c r="AS70" s="44"/>
      <c r="AT70" s="44"/>
      <c r="AU70" s="44"/>
      <c r="AV70" s="44"/>
      <c r="AW70" s="44"/>
    </row>
    <row r="71" spans="1:49" ht="24" hidden="1" customHeight="1">
      <c r="A71" s="396">
        <f t="shared" si="0"/>
        <v>0</v>
      </c>
      <c r="B71" s="81">
        <f t="shared" si="1"/>
        <v>0</v>
      </c>
      <c r="N71" s="84" t="s">
        <v>145</v>
      </c>
      <c r="O71" s="83" t="s">
        <v>260</v>
      </c>
      <c r="P71" s="96"/>
      <c r="Q71" s="120" t="s">
        <v>254</v>
      </c>
      <c r="R71" s="60" t="s">
        <v>4</v>
      </c>
      <c r="S71" s="60"/>
      <c r="T71" s="60"/>
      <c r="U71" s="60"/>
      <c r="V71" s="60"/>
      <c r="W71" s="60"/>
      <c r="X71" s="60"/>
      <c r="Y71" s="60"/>
      <c r="Z71" s="98"/>
      <c r="AA71" s="60"/>
      <c r="AB71" s="249"/>
      <c r="AC71" s="250"/>
      <c r="AD71" s="87"/>
      <c r="AE71" s="90"/>
      <c r="AF71" s="87"/>
      <c r="AG71" s="90"/>
      <c r="AH71" s="253"/>
      <c r="AI71" s="251"/>
      <c r="AJ71" s="252"/>
      <c r="AK71" s="81"/>
      <c r="AL71" s="60"/>
      <c r="AM71" s="44"/>
      <c r="AN71" s="44"/>
      <c r="AO71" s="44"/>
      <c r="AP71" s="93"/>
      <c r="AQ71" s="93"/>
      <c r="AR71" s="44"/>
      <c r="AS71" s="44"/>
      <c r="AT71" s="44"/>
      <c r="AU71" s="44"/>
      <c r="AV71" s="44"/>
      <c r="AW71" s="44"/>
    </row>
    <row r="72" spans="1:49" s="259" customFormat="1" ht="15.75">
      <c r="A72" s="396">
        <f t="shared" si="0"/>
        <v>0</v>
      </c>
      <c r="B72" s="73" t="s">
        <v>33</v>
      </c>
      <c r="C72" s="73"/>
      <c r="D72" s="254"/>
      <c r="E72" s="254"/>
      <c r="F72" s="254"/>
      <c r="G72" s="255"/>
      <c r="H72" s="256"/>
      <c r="I72" s="254"/>
      <c r="J72" s="254"/>
      <c r="K72" s="257"/>
      <c r="L72" s="258"/>
      <c r="M72" s="257"/>
      <c r="O72" s="73"/>
      <c r="P72" s="73"/>
      <c r="Q72" s="73"/>
      <c r="R72" s="73"/>
      <c r="S72" s="73"/>
      <c r="T72" s="73"/>
      <c r="U72" s="73"/>
      <c r="V72" s="73"/>
      <c r="W72" s="73"/>
      <c r="X72" s="73"/>
      <c r="Y72" s="73"/>
      <c r="Z72" s="73"/>
      <c r="AA72" s="73"/>
      <c r="AB72" s="73"/>
      <c r="AC72" s="73"/>
      <c r="AD72" s="73"/>
      <c r="AE72" s="73"/>
      <c r="AF72" s="73"/>
      <c r="AG72" s="73"/>
      <c r="AH72" s="73"/>
      <c r="AI72" s="73"/>
      <c r="AJ72" s="260"/>
      <c r="AK72" s="261"/>
      <c r="AL72" s="262"/>
      <c r="AM72" s="263"/>
      <c r="AN72" s="263"/>
      <c r="AO72" s="263"/>
      <c r="AP72" s="264"/>
      <c r="AQ72" s="264"/>
      <c r="AR72" s="263"/>
      <c r="AS72" s="263"/>
      <c r="AT72" s="263"/>
      <c r="AU72" s="263"/>
      <c r="AV72" s="263"/>
      <c r="AW72" s="263"/>
    </row>
    <row r="73" spans="1:49" ht="24" customHeight="1">
      <c r="A73" s="396">
        <f t="shared" si="0"/>
        <v>-454.99999999999994</v>
      </c>
      <c r="B73" s="81" t="s">
        <v>261</v>
      </c>
      <c r="E73" s="26">
        <v>-8.5000000000000006E-2</v>
      </c>
      <c r="F73" s="26">
        <v>-0.09</v>
      </c>
      <c r="J73" s="26">
        <f>+I73+F73+E73+D73</f>
        <v>-0.17499999999999999</v>
      </c>
      <c r="K73" s="29" t="s">
        <v>230</v>
      </c>
      <c r="L73" s="30">
        <v>2600</v>
      </c>
      <c r="M73" s="29">
        <v>7</v>
      </c>
      <c r="N73" s="84" t="s">
        <v>145</v>
      </c>
      <c r="O73" s="96" t="s">
        <v>262</v>
      </c>
      <c r="P73" s="96"/>
      <c r="Q73" s="120" t="s">
        <v>263</v>
      </c>
      <c r="R73" s="60" t="s">
        <v>33</v>
      </c>
      <c r="S73" s="60" t="s">
        <v>264</v>
      </c>
      <c r="T73" s="60" t="s">
        <v>162</v>
      </c>
      <c r="U73" s="60" t="s">
        <v>139</v>
      </c>
      <c r="V73" s="60" t="s">
        <v>256</v>
      </c>
      <c r="W73" s="60">
        <v>9</v>
      </c>
      <c r="X73" s="265">
        <f>80500/31</f>
        <v>2596.7741935483873</v>
      </c>
      <c r="Y73" s="266"/>
      <c r="Z73" s="267"/>
      <c r="AA73" s="60" t="s">
        <v>139</v>
      </c>
      <c r="AB73" s="249">
        <v>0</v>
      </c>
      <c r="AC73" s="250">
        <v>0</v>
      </c>
      <c r="AD73" s="87">
        <f>AF73-0.085</f>
        <v>6.0049999999999999</v>
      </c>
      <c r="AE73" s="90">
        <v>36923</v>
      </c>
      <c r="AF73" s="87">
        <v>6.09</v>
      </c>
      <c r="AG73" s="90"/>
      <c r="AH73" s="249">
        <f>AD73</f>
        <v>6.0049999999999999</v>
      </c>
      <c r="AI73" s="96" t="s">
        <v>265</v>
      </c>
      <c r="AJ73" s="71"/>
      <c r="AK73" s="72"/>
      <c r="AL73" s="63"/>
      <c r="AM73" s="44"/>
      <c r="AN73" s="44"/>
      <c r="AO73" s="44"/>
      <c r="AP73" s="93"/>
      <c r="AQ73" s="93"/>
      <c r="AR73" s="44"/>
      <c r="AS73" s="44"/>
      <c r="AT73" s="44"/>
      <c r="AU73" s="44"/>
      <c r="AV73" s="44"/>
      <c r="AW73" s="44"/>
    </row>
    <row r="74" spans="1:49" ht="24" hidden="1" customHeight="1">
      <c r="A74" s="396">
        <f t="shared" ref="A74:A137" si="2">+J74*L74</f>
        <v>0</v>
      </c>
      <c r="B74" s="81">
        <f t="shared" si="1"/>
        <v>0</v>
      </c>
      <c r="N74" s="84" t="s">
        <v>145</v>
      </c>
      <c r="O74" s="96" t="s">
        <v>266</v>
      </c>
      <c r="P74" s="96"/>
      <c r="Q74" s="120" t="s">
        <v>263</v>
      </c>
      <c r="R74" s="60" t="s">
        <v>33</v>
      </c>
      <c r="S74" s="63"/>
      <c r="T74" s="63"/>
      <c r="U74" s="63"/>
      <c r="V74" s="63"/>
      <c r="W74" s="63"/>
      <c r="X74" s="63"/>
      <c r="Y74" s="63"/>
      <c r="Z74" s="268"/>
      <c r="AA74" s="63"/>
      <c r="AB74" s="67"/>
      <c r="AC74" s="68"/>
      <c r="AD74" s="69"/>
      <c r="AE74" s="269"/>
      <c r="AF74" s="69"/>
      <c r="AG74" s="269"/>
      <c r="AH74" s="270"/>
      <c r="AI74" s="271"/>
      <c r="AJ74" s="71"/>
      <c r="AK74" s="72"/>
      <c r="AL74" s="63"/>
      <c r="AM74" s="44"/>
      <c r="AN74" s="44"/>
      <c r="AO74" s="44"/>
      <c r="AP74" s="93"/>
      <c r="AQ74" s="93"/>
      <c r="AR74" s="44"/>
      <c r="AS74" s="44"/>
      <c r="AT74" s="44"/>
      <c r="AU74" s="44"/>
      <c r="AV74" s="44"/>
      <c r="AW74" s="44"/>
    </row>
    <row r="75" spans="1:49" ht="24" hidden="1" customHeight="1">
      <c r="A75" s="396">
        <f t="shared" si="2"/>
        <v>0</v>
      </c>
      <c r="B75" s="81">
        <f t="shared" si="1"/>
        <v>0</v>
      </c>
      <c r="N75" s="84" t="s">
        <v>145</v>
      </c>
      <c r="O75" s="96" t="s">
        <v>267</v>
      </c>
      <c r="P75" s="96"/>
      <c r="Q75" s="120" t="s">
        <v>263</v>
      </c>
      <c r="R75" s="60" t="s">
        <v>33</v>
      </c>
      <c r="S75" s="63"/>
      <c r="T75" s="63"/>
      <c r="U75" s="63"/>
      <c r="V75" s="63"/>
      <c r="W75" s="63"/>
      <c r="X75" s="63"/>
      <c r="Y75" s="63"/>
      <c r="Z75" s="268"/>
      <c r="AA75" s="63"/>
      <c r="AB75" s="67"/>
      <c r="AC75" s="68"/>
      <c r="AD75" s="69"/>
      <c r="AE75" s="269"/>
      <c r="AF75" s="69"/>
      <c r="AG75" s="269"/>
      <c r="AH75" s="270"/>
      <c r="AI75" s="271"/>
      <c r="AJ75" s="71"/>
      <c r="AK75" s="72"/>
      <c r="AL75" s="63"/>
      <c r="AM75" s="44"/>
      <c r="AN75" s="44"/>
      <c r="AO75" s="44"/>
      <c r="AP75" s="93"/>
      <c r="AQ75" s="93"/>
      <c r="AR75" s="44"/>
      <c r="AS75" s="44"/>
      <c r="AT75" s="44"/>
      <c r="AU75" s="44"/>
      <c r="AV75" s="44"/>
      <c r="AW75" s="44"/>
    </row>
    <row r="76" spans="1:49" ht="24" hidden="1" customHeight="1">
      <c r="A76" s="396">
        <f t="shared" si="2"/>
        <v>0</v>
      </c>
      <c r="B76" s="81">
        <f t="shared" si="1"/>
        <v>0</v>
      </c>
      <c r="N76" s="84" t="s">
        <v>145</v>
      </c>
      <c r="O76" s="96" t="s">
        <v>268</v>
      </c>
      <c r="P76" s="96"/>
      <c r="Q76" s="120" t="s">
        <v>263</v>
      </c>
      <c r="R76" s="60" t="s">
        <v>33</v>
      </c>
      <c r="S76" s="63"/>
      <c r="T76" s="63"/>
      <c r="U76" s="63"/>
      <c r="V76" s="63"/>
      <c r="W76" s="63"/>
      <c r="X76" s="63"/>
      <c r="Y76" s="63"/>
      <c r="Z76" s="268"/>
      <c r="AA76" s="63"/>
      <c r="AB76" s="67"/>
      <c r="AC76" s="68"/>
      <c r="AD76" s="69"/>
      <c r="AE76" s="269"/>
      <c r="AF76" s="69"/>
      <c r="AG76" s="269"/>
      <c r="AH76" s="270"/>
      <c r="AI76" s="271"/>
      <c r="AJ76" s="71"/>
      <c r="AK76" s="72"/>
      <c r="AL76" s="63"/>
      <c r="AM76" s="44"/>
      <c r="AN76" s="44"/>
      <c r="AO76" s="44"/>
      <c r="AP76" s="93"/>
      <c r="AQ76" s="93"/>
      <c r="AR76" s="44"/>
      <c r="AS76" s="44"/>
      <c r="AT76" s="44"/>
      <c r="AU76" s="44"/>
      <c r="AV76" s="44"/>
      <c r="AW76" s="44"/>
    </row>
    <row r="77" spans="1:49" ht="24" hidden="1" customHeight="1">
      <c r="A77" s="396">
        <f t="shared" si="2"/>
        <v>0</v>
      </c>
      <c r="B77" s="81">
        <f t="shared" si="1"/>
        <v>0</v>
      </c>
      <c r="N77" s="84" t="s">
        <v>269</v>
      </c>
      <c r="O77" s="96" t="s">
        <v>270</v>
      </c>
      <c r="P77" s="96"/>
      <c r="Q77" s="120" t="s">
        <v>263</v>
      </c>
      <c r="R77" s="60" t="s">
        <v>33</v>
      </c>
      <c r="S77" s="63"/>
      <c r="T77" s="63"/>
      <c r="U77" s="63"/>
      <c r="V77" s="63"/>
      <c r="W77" s="63"/>
      <c r="X77" s="63"/>
      <c r="Y77" s="63"/>
      <c r="Z77" s="268"/>
      <c r="AA77" s="63"/>
      <c r="AB77" s="67"/>
      <c r="AC77" s="68"/>
      <c r="AD77" s="69"/>
      <c r="AE77" s="269"/>
      <c r="AF77" s="69"/>
      <c r="AG77" s="269"/>
      <c r="AH77" s="270"/>
      <c r="AI77" s="271"/>
      <c r="AJ77" s="71"/>
      <c r="AK77" s="72"/>
      <c r="AL77" s="63"/>
      <c r="AM77" s="44"/>
      <c r="AN77" s="44"/>
      <c r="AO77" s="44"/>
      <c r="AP77" s="93"/>
      <c r="AQ77" s="93"/>
      <c r="AR77" s="44"/>
      <c r="AS77" s="44"/>
      <c r="AT77" s="44"/>
      <c r="AU77" s="44"/>
      <c r="AV77" s="44"/>
      <c r="AW77" s="44"/>
    </row>
    <row r="78" spans="1:49" ht="24" hidden="1" customHeight="1">
      <c r="A78" s="396">
        <f t="shared" si="2"/>
        <v>0</v>
      </c>
      <c r="B78" s="81">
        <f t="shared" si="1"/>
        <v>0</v>
      </c>
      <c r="N78" s="84" t="s">
        <v>145</v>
      </c>
      <c r="O78" s="96" t="s">
        <v>271</v>
      </c>
      <c r="P78" s="96"/>
      <c r="Q78" s="120" t="s">
        <v>263</v>
      </c>
      <c r="R78" s="60" t="s">
        <v>33</v>
      </c>
      <c r="S78" s="63"/>
      <c r="T78" s="63"/>
      <c r="U78" s="63"/>
      <c r="V78" s="63"/>
      <c r="W78" s="63"/>
      <c r="X78" s="63"/>
      <c r="Y78" s="63"/>
      <c r="Z78" s="268"/>
      <c r="AA78" s="63"/>
      <c r="AB78" s="67"/>
      <c r="AC78" s="68"/>
      <c r="AD78" s="69"/>
      <c r="AE78" s="269"/>
      <c r="AF78" s="69"/>
      <c r="AG78" s="269"/>
      <c r="AH78" s="270"/>
      <c r="AI78" s="271"/>
      <c r="AJ78" s="71"/>
      <c r="AK78" s="72"/>
      <c r="AL78" s="63"/>
      <c r="AM78" s="44"/>
      <c r="AN78" s="44"/>
      <c r="AO78" s="44"/>
      <c r="AP78" s="93"/>
      <c r="AQ78" s="93"/>
      <c r="AR78" s="44"/>
      <c r="AS78" s="44"/>
      <c r="AT78" s="44"/>
      <c r="AU78" s="44"/>
      <c r="AV78" s="44"/>
      <c r="AW78" s="44"/>
    </row>
    <row r="79" spans="1:49" ht="24" hidden="1" customHeight="1">
      <c r="A79" s="396">
        <f t="shared" si="2"/>
        <v>0</v>
      </c>
      <c r="B79" s="81">
        <f t="shared" si="1"/>
        <v>0</v>
      </c>
      <c r="N79" s="84" t="s">
        <v>269</v>
      </c>
      <c r="O79" s="96" t="s">
        <v>272</v>
      </c>
      <c r="P79" s="96"/>
      <c r="Q79" s="120" t="s">
        <v>263</v>
      </c>
      <c r="R79" s="60" t="s">
        <v>33</v>
      </c>
      <c r="S79" s="63"/>
      <c r="T79" s="63"/>
      <c r="U79" s="63"/>
      <c r="V79" s="63"/>
      <c r="W79" s="63"/>
      <c r="X79" s="63"/>
      <c r="Y79" s="63"/>
      <c r="Z79" s="268"/>
      <c r="AA79" s="63"/>
      <c r="AB79" s="67"/>
      <c r="AC79" s="68"/>
      <c r="AD79" s="69"/>
      <c r="AE79" s="269"/>
      <c r="AF79" s="69"/>
      <c r="AG79" s="269"/>
      <c r="AH79" s="270"/>
      <c r="AI79" s="271"/>
      <c r="AJ79" s="71"/>
      <c r="AK79" s="72"/>
      <c r="AL79" s="63"/>
      <c r="AM79" s="44"/>
      <c r="AN79" s="44"/>
      <c r="AO79" s="44"/>
      <c r="AP79" s="93"/>
      <c r="AQ79" s="93"/>
      <c r="AR79" s="44"/>
      <c r="AS79" s="44"/>
      <c r="AT79" s="44"/>
      <c r="AU79" s="44"/>
      <c r="AV79" s="44"/>
      <c r="AW79" s="44"/>
    </row>
    <row r="80" spans="1:49" s="259" customFormat="1" ht="15.75">
      <c r="A80" s="396">
        <f t="shared" si="2"/>
        <v>0</v>
      </c>
      <c r="B80" s="73" t="s">
        <v>5</v>
      </c>
      <c r="C80" s="73"/>
      <c r="D80" s="254"/>
      <c r="E80" s="254"/>
      <c r="F80" s="254"/>
      <c r="G80" s="255"/>
      <c r="H80" s="256"/>
      <c r="I80" s="254"/>
      <c r="J80" s="254"/>
      <c r="K80" s="257"/>
      <c r="L80" s="258"/>
      <c r="M80" s="257"/>
      <c r="O80" s="73"/>
      <c r="P80" s="73"/>
      <c r="Q80" s="73"/>
      <c r="R80" s="73"/>
      <c r="S80" s="73"/>
      <c r="T80" s="73"/>
      <c r="U80" s="73"/>
      <c r="V80" s="73"/>
      <c r="W80" s="73"/>
      <c r="X80" s="73"/>
      <c r="Y80" s="73"/>
      <c r="Z80" s="73"/>
      <c r="AA80" s="73"/>
      <c r="AB80" s="73"/>
      <c r="AC80" s="73"/>
      <c r="AD80" s="73"/>
      <c r="AE80" s="73"/>
      <c r="AF80" s="73"/>
      <c r="AG80" s="73"/>
      <c r="AH80" s="73"/>
      <c r="AI80" s="73"/>
      <c r="AJ80" s="260"/>
      <c r="AK80" s="261"/>
      <c r="AL80" s="262"/>
      <c r="AM80" s="263"/>
      <c r="AN80" s="263"/>
      <c r="AO80" s="263"/>
      <c r="AP80" s="264"/>
      <c r="AQ80" s="264"/>
      <c r="AR80" s="263"/>
      <c r="AS80" s="263"/>
      <c r="AT80" s="263"/>
      <c r="AU80" s="263"/>
      <c r="AV80" s="263"/>
      <c r="AW80" s="263"/>
    </row>
    <row r="81" spans="1:49" ht="24" customHeight="1">
      <c r="A81" s="396">
        <f t="shared" si="2"/>
        <v>-14.76</v>
      </c>
      <c r="B81" s="207" t="s">
        <v>252</v>
      </c>
      <c r="C81" s="207"/>
      <c r="E81" s="26">
        <v>-0.09</v>
      </c>
      <c r="F81" s="26">
        <v>-0.09</v>
      </c>
      <c r="J81" s="26">
        <f>+I81+F81+E81+D81</f>
        <v>-0.18</v>
      </c>
      <c r="K81" s="29" t="s">
        <v>230</v>
      </c>
      <c r="L81" s="30">
        <v>82</v>
      </c>
      <c r="M81" s="29">
        <v>3</v>
      </c>
      <c r="N81" s="84" t="s">
        <v>145</v>
      </c>
      <c r="O81" s="96" t="s">
        <v>273</v>
      </c>
      <c r="P81" s="96"/>
      <c r="Q81" s="120" t="s">
        <v>274</v>
      </c>
      <c r="R81" s="60" t="s">
        <v>5</v>
      </c>
      <c r="S81" s="60" t="s">
        <v>275</v>
      </c>
      <c r="T81" s="60" t="s">
        <v>162</v>
      </c>
      <c r="U81" s="60" t="s">
        <v>139</v>
      </c>
      <c r="V81" s="60" t="s">
        <v>256</v>
      </c>
      <c r="W81" s="60">
        <v>10</v>
      </c>
      <c r="X81" s="272">
        <f>2540/31</f>
        <v>81.935483870967744</v>
      </c>
      <c r="Y81" s="266"/>
      <c r="Z81" s="267"/>
      <c r="AA81" s="60" t="s">
        <v>139</v>
      </c>
      <c r="AB81" s="249">
        <v>0</v>
      </c>
      <c r="AC81" s="250">
        <v>0</v>
      </c>
      <c r="AD81" s="87">
        <f>AF81-0.09</f>
        <v>6.03</v>
      </c>
      <c r="AE81" s="127">
        <v>36923</v>
      </c>
      <c r="AF81" s="249">
        <v>6.12</v>
      </c>
      <c r="AG81" s="269"/>
      <c r="AH81" s="87">
        <f>AD81</f>
        <v>6.03</v>
      </c>
      <c r="AI81" s="96" t="s">
        <v>276</v>
      </c>
      <c r="AJ81" s="71"/>
      <c r="AK81" s="72"/>
      <c r="AL81" s="63"/>
      <c r="AM81" s="44"/>
      <c r="AN81" s="44"/>
      <c r="AO81" s="44"/>
      <c r="AP81" s="93"/>
      <c r="AQ81" s="93"/>
      <c r="AR81" s="44"/>
      <c r="AS81" s="44"/>
      <c r="AT81" s="44"/>
      <c r="AU81" s="44"/>
      <c r="AV81" s="44"/>
      <c r="AW81" s="44"/>
    </row>
    <row r="82" spans="1:49" ht="24" hidden="1" customHeight="1">
      <c r="A82" s="396">
        <f t="shared" si="2"/>
        <v>0</v>
      </c>
      <c r="B82" s="81">
        <f t="shared" si="1"/>
        <v>0</v>
      </c>
      <c r="N82" s="84" t="s">
        <v>145</v>
      </c>
      <c r="O82" s="96" t="s">
        <v>277</v>
      </c>
      <c r="P82" s="96"/>
      <c r="Q82" s="120" t="s">
        <v>274</v>
      </c>
      <c r="R82" s="60" t="s">
        <v>5</v>
      </c>
      <c r="S82" s="63"/>
      <c r="T82" s="63"/>
      <c r="U82" s="63"/>
      <c r="V82" s="63"/>
      <c r="W82" s="63"/>
      <c r="X82" s="63"/>
      <c r="Y82" s="63"/>
      <c r="Z82" s="268"/>
      <c r="AA82" s="63"/>
      <c r="AB82" s="67"/>
      <c r="AC82" s="68"/>
      <c r="AD82" s="69"/>
      <c r="AE82" s="269"/>
      <c r="AF82" s="69"/>
      <c r="AG82" s="269"/>
      <c r="AH82" s="270"/>
      <c r="AI82" s="271"/>
      <c r="AJ82" s="71"/>
      <c r="AK82" s="72"/>
      <c r="AL82" s="63"/>
      <c r="AM82" s="44"/>
      <c r="AN82" s="44"/>
      <c r="AO82" s="44"/>
      <c r="AP82" s="93"/>
      <c r="AQ82" s="93"/>
      <c r="AR82" s="44"/>
      <c r="AS82" s="44"/>
      <c r="AT82" s="44"/>
      <c r="AU82" s="44"/>
      <c r="AV82" s="44"/>
      <c r="AW82" s="44"/>
    </row>
    <row r="83" spans="1:49" ht="24" hidden="1" customHeight="1">
      <c r="A83" s="396">
        <f t="shared" si="2"/>
        <v>0</v>
      </c>
      <c r="B83" s="81">
        <f t="shared" si="1"/>
        <v>0</v>
      </c>
      <c r="N83" s="84" t="s">
        <v>145</v>
      </c>
      <c r="O83" s="96" t="s">
        <v>278</v>
      </c>
      <c r="P83" s="96"/>
      <c r="Q83" s="120" t="s">
        <v>274</v>
      </c>
      <c r="R83" s="60" t="s">
        <v>5</v>
      </c>
      <c r="S83" s="63"/>
      <c r="T83" s="63"/>
      <c r="U83" s="63"/>
      <c r="V83" s="63"/>
      <c r="W83" s="63"/>
      <c r="X83" s="63"/>
      <c r="Y83" s="63"/>
      <c r="Z83" s="268"/>
      <c r="AA83" s="63"/>
      <c r="AB83" s="67"/>
      <c r="AC83" s="68"/>
      <c r="AD83" s="69"/>
      <c r="AE83" s="269"/>
      <c r="AF83" s="69"/>
      <c r="AG83" s="269"/>
      <c r="AH83" s="270"/>
      <c r="AI83" s="271"/>
      <c r="AJ83" s="71"/>
      <c r="AK83" s="72"/>
      <c r="AL83" s="63"/>
      <c r="AM83" s="44"/>
      <c r="AN83" s="44"/>
      <c r="AO83" s="44"/>
      <c r="AP83" s="93"/>
      <c r="AQ83" s="93"/>
      <c r="AR83" s="44"/>
      <c r="AS83" s="44"/>
      <c r="AT83" s="44"/>
      <c r="AU83" s="44"/>
      <c r="AV83" s="44"/>
      <c r="AW83" s="44"/>
    </row>
    <row r="84" spans="1:49" s="107" customFormat="1" ht="15.75">
      <c r="A84" s="396">
        <f t="shared" si="2"/>
        <v>0</v>
      </c>
      <c r="B84" s="73" t="s">
        <v>10</v>
      </c>
      <c r="C84" s="73"/>
      <c r="D84" s="106"/>
      <c r="E84" s="106"/>
      <c r="F84" s="106"/>
      <c r="G84" s="75"/>
      <c r="H84" s="76"/>
      <c r="I84" s="106"/>
      <c r="J84" s="106"/>
      <c r="K84" s="77"/>
      <c r="L84" s="78"/>
      <c r="M84" s="77"/>
      <c r="O84" s="73"/>
      <c r="P84" s="73"/>
      <c r="Q84" s="73"/>
      <c r="R84" s="73"/>
      <c r="S84" s="73"/>
      <c r="T84" s="73"/>
      <c r="U84" s="73"/>
      <c r="V84" s="73"/>
      <c r="W84" s="73"/>
      <c r="X84" s="73"/>
      <c r="Y84" s="73"/>
      <c r="Z84" s="73"/>
      <c r="AA84" s="73"/>
      <c r="AB84" s="73"/>
      <c r="AC84" s="73"/>
      <c r="AD84" s="73"/>
      <c r="AE84" s="73"/>
      <c r="AF84" s="73"/>
      <c r="AG84" s="73"/>
      <c r="AH84" s="73"/>
      <c r="AI84" s="73"/>
      <c r="AJ84" s="273"/>
      <c r="AN84" s="274"/>
      <c r="AO84" s="274"/>
      <c r="AP84" s="275"/>
      <c r="AQ84" s="275"/>
      <c r="AR84" s="275"/>
      <c r="AS84" s="275"/>
      <c r="AT84" s="275"/>
      <c r="AU84" s="275"/>
      <c r="AV84" s="275"/>
      <c r="AW84" s="275"/>
    </row>
    <row r="85" spans="1:49" s="96" customFormat="1" ht="23.25" customHeight="1">
      <c r="A85" s="396">
        <f t="shared" si="2"/>
        <v>-905.64449999999999</v>
      </c>
      <c r="B85" s="81" t="s">
        <v>279</v>
      </c>
      <c r="C85" s="81"/>
      <c r="D85" s="26">
        <f>+BASIS!I310</f>
        <v>-0.13300000000000001</v>
      </c>
      <c r="E85" s="26"/>
      <c r="F85" s="26"/>
      <c r="G85" s="276">
        <v>5.5E-2</v>
      </c>
      <c r="H85" s="277"/>
      <c r="I85" s="205" t="s">
        <v>280</v>
      </c>
      <c r="J85" s="26">
        <f>F85+E85+D85-G85*$F$626</f>
        <v>-0.3695</v>
      </c>
      <c r="K85" s="278"/>
      <c r="L85" s="279">
        <v>2451</v>
      </c>
      <c r="M85" s="278">
        <v>29</v>
      </c>
      <c r="N85" s="119" t="s">
        <v>281</v>
      </c>
      <c r="O85" s="96" t="s">
        <v>282</v>
      </c>
      <c r="P85" s="120"/>
      <c r="Q85" s="120" t="s">
        <v>283</v>
      </c>
      <c r="R85" s="120" t="s">
        <v>10</v>
      </c>
      <c r="S85" s="120" t="s">
        <v>284</v>
      </c>
      <c r="T85" s="120" t="s">
        <v>285</v>
      </c>
      <c r="U85" s="120" t="s">
        <v>286</v>
      </c>
      <c r="V85" s="120" t="s">
        <v>287</v>
      </c>
      <c r="W85" s="120" t="s">
        <v>288</v>
      </c>
      <c r="X85" s="121">
        <v>2451</v>
      </c>
      <c r="Y85" s="121">
        <f>X85*0.75</f>
        <v>1838.25</v>
      </c>
      <c r="Z85" s="122">
        <v>1.04257</v>
      </c>
      <c r="AA85" s="121">
        <v>2</v>
      </c>
      <c r="AB85" s="280">
        <v>0.21</v>
      </c>
      <c r="AC85" s="125">
        <v>5.5E-2</v>
      </c>
      <c r="AD85" s="126">
        <f>(AF85*(1-AC85))-AB85</f>
        <v>5.3277000000000001</v>
      </c>
      <c r="AE85" s="127">
        <v>37043</v>
      </c>
      <c r="AF85" s="91">
        <v>5.86</v>
      </c>
      <c r="AG85" s="281"/>
      <c r="AH85" s="126">
        <f>AD85</f>
        <v>5.3277000000000001</v>
      </c>
      <c r="AI85" s="129" t="s">
        <v>289</v>
      </c>
      <c r="AJ85" s="282"/>
      <c r="AN85" s="283"/>
      <c r="AO85" s="283"/>
      <c r="AP85" s="284"/>
      <c r="AQ85" s="284"/>
      <c r="AR85" s="284"/>
      <c r="AS85" s="284"/>
      <c r="AT85" s="284"/>
      <c r="AU85" s="284"/>
      <c r="AV85" s="284"/>
      <c r="AW85" s="284"/>
    </row>
    <row r="86" spans="1:49" ht="23.25" hidden="1" customHeight="1">
      <c r="A86" s="396">
        <f t="shared" si="2"/>
        <v>0</v>
      </c>
      <c r="B86" s="81">
        <f t="shared" si="1"/>
        <v>0</v>
      </c>
      <c r="N86" s="84" t="s">
        <v>290</v>
      </c>
      <c r="O86" s="43" t="s">
        <v>291</v>
      </c>
      <c r="P86" s="60"/>
      <c r="Q86" s="60" t="s">
        <v>283</v>
      </c>
      <c r="R86" s="60" t="s">
        <v>10</v>
      </c>
      <c r="S86" s="60"/>
      <c r="T86" s="60"/>
      <c r="U86" s="60"/>
      <c r="V86" s="60"/>
      <c r="W86" s="60"/>
      <c r="X86" s="285"/>
      <c r="Y86" s="97"/>
      <c r="Z86" s="98"/>
      <c r="AA86" s="97"/>
      <c r="AB86" s="87"/>
      <c r="AC86" s="89"/>
      <c r="AD86" s="87"/>
      <c r="AE86" s="90"/>
      <c r="AF86" s="286"/>
      <c r="AG86" s="92"/>
      <c r="AH86" s="88"/>
      <c r="AI86" s="145"/>
      <c r="AJ86" s="287"/>
      <c r="AK86" s="43"/>
      <c r="AL86" s="43"/>
      <c r="AM86" s="43"/>
      <c r="AN86" s="130"/>
      <c r="AO86" s="130"/>
      <c r="AP86" s="131"/>
      <c r="AQ86" s="131"/>
      <c r="AR86" s="131"/>
      <c r="AS86" s="131"/>
      <c r="AT86" s="131"/>
      <c r="AU86" s="131"/>
      <c r="AV86" s="131"/>
      <c r="AW86" s="131"/>
    </row>
    <row r="87" spans="1:49" ht="23.25" hidden="1" customHeight="1">
      <c r="A87" s="396">
        <f t="shared" si="2"/>
        <v>0</v>
      </c>
      <c r="B87" s="81">
        <f t="shared" si="1"/>
        <v>0</v>
      </c>
      <c r="N87" s="84" t="s">
        <v>292</v>
      </c>
      <c r="O87" s="43" t="s">
        <v>293</v>
      </c>
      <c r="P87" s="60"/>
      <c r="Q87" s="60" t="s">
        <v>283</v>
      </c>
      <c r="R87" s="60" t="s">
        <v>10</v>
      </c>
      <c r="S87" s="60"/>
      <c r="T87" s="60"/>
      <c r="U87" s="60"/>
      <c r="V87" s="60"/>
      <c r="W87" s="60"/>
      <c r="X87" s="285"/>
      <c r="Y87" s="97"/>
      <c r="Z87" s="98"/>
      <c r="AA87" s="97"/>
      <c r="AB87" s="87"/>
      <c r="AC87" s="89"/>
      <c r="AD87" s="87"/>
      <c r="AE87" s="90"/>
      <c r="AF87" s="286"/>
      <c r="AG87" s="92"/>
      <c r="AH87" s="88"/>
      <c r="AI87" s="145"/>
      <c r="AJ87" s="287"/>
      <c r="AK87" s="43"/>
      <c r="AL87" s="43"/>
      <c r="AM87" s="43"/>
      <c r="AN87" s="130"/>
      <c r="AO87" s="130"/>
      <c r="AP87" s="131"/>
      <c r="AQ87" s="131"/>
      <c r="AR87" s="131"/>
      <c r="AS87" s="131"/>
      <c r="AT87" s="131"/>
      <c r="AU87" s="131"/>
      <c r="AV87" s="131"/>
      <c r="AW87" s="131"/>
    </row>
    <row r="88" spans="1:49" ht="23.25" hidden="1" customHeight="1">
      <c r="A88" s="396">
        <f t="shared" si="2"/>
        <v>0</v>
      </c>
      <c r="B88" s="81">
        <f t="shared" si="1"/>
        <v>0</v>
      </c>
      <c r="N88" s="84" t="s">
        <v>294</v>
      </c>
      <c r="O88" s="43" t="s">
        <v>295</v>
      </c>
      <c r="P88" s="60"/>
      <c r="Q88" s="60" t="s">
        <v>283</v>
      </c>
      <c r="R88" s="60" t="s">
        <v>10</v>
      </c>
      <c r="S88" s="60"/>
      <c r="T88" s="60"/>
      <c r="U88" s="60"/>
      <c r="V88" s="60"/>
      <c r="W88" s="60"/>
      <c r="X88" s="285"/>
      <c r="Y88" s="97"/>
      <c r="Z88" s="98"/>
      <c r="AA88" s="97"/>
      <c r="AB88" s="87"/>
      <c r="AC88" s="89"/>
      <c r="AD88" s="87"/>
      <c r="AE88" s="90"/>
      <c r="AF88" s="286"/>
      <c r="AG88" s="92"/>
      <c r="AH88" s="88"/>
      <c r="AI88" s="145"/>
      <c r="AJ88" s="287"/>
      <c r="AK88" s="43"/>
      <c r="AL88" s="43"/>
      <c r="AM88" s="43"/>
      <c r="AN88" s="130"/>
      <c r="AO88" s="130"/>
      <c r="AP88" s="131"/>
      <c r="AQ88" s="131"/>
      <c r="AR88" s="131"/>
      <c r="AS88" s="131"/>
      <c r="AT88" s="131"/>
      <c r="AU88" s="131"/>
      <c r="AV88" s="131"/>
      <c r="AW88" s="131"/>
    </row>
    <row r="89" spans="1:49" ht="23.25" hidden="1" customHeight="1">
      <c r="A89" s="396">
        <f t="shared" si="2"/>
        <v>0</v>
      </c>
      <c r="B89" s="81">
        <f t="shared" si="1"/>
        <v>0</v>
      </c>
      <c r="N89" s="84" t="s">
        <v>296</v>
      </c>
      <c r="O89" s="43" t="s">
        <v>297</v>
      </c>
      <c r="P89" s="60"/>
      <c r="Q89" s="60" t="s">
        <v>283</v>
      </c>
      <c r="R89" s="60" t="s">
        <v>10</v>
      </c>
      <c r="S89" s="60"/>
      <c r="T89" s="60"/>
      <c r="U89" s="60"/>
      <c r="V89" s="60"/>
      <c r="W89" s="60"/>
      <c r="X89" s="285"/>
      <c r="Y89" s="97"/>
      <c r="Z89" s="98"/>
      <c r="AA89" s="97"/>
      <c r="AB89" s="87"/>
      <c r="AC89" s="89"/>
      <c r="AD89" s="87"/>
      <c r="AE89" s="90"/>
      <c r="AF89" s="286"/>
      <c r="AG89" s="92"/>
      <c r="AH89" s="88"/>
      <c r="AI89" s="145"/>
      <c r="AJ89" s="287"/>
      <c r="AK89" s="43"/>
      <c r="AL89" s="43"/>
      <c r="AM89" s="43"/>
      <c r="AN89" s="130"/>
      <c r="AO89" s="130"/>
      <c r="AP89" s="131"/>
      <c r="AQ89" s="131"/>
      <c r="AR89" s="131"/>
      <c r="AS89" s="131"/>
      <c r="AT89" s="131"/>
      <c r="AU89" s="131"/>
      <c r="AV89" s="131"/>
      <c r="AW89" s="131"/>
    </row>
    <row r="90" spans="1:49" ht="23.25" hidden="1" customHeight="1">
      <c r="A90" s="396">
        <f t="shared" si="2"/>
        <v>0</v>
      </c>
      <c r="B90" s="81">
        <f t="shared" si="1"/>
        <v>0</v>
      </c>
      <c r="N90" s="84" t="s">
        <v>292</v>
      </c>
      <c r="O90" s="43" t="s">
        <v>298</v>
      </c>
      <c r="P90" s="60"/>
      <c r="Q90" s="60" t="s">
        <v>283</v>
      </c>
      <c r="R90" s="60" t="s">
        <v>10</v>
      </c>
      <c r="S90" s="60"/>
      <c r="T90" s="60"/>
      <c r="U90" s="60"/>
      <c r="V90" s="60"/>
      <c r="W90" s="60"/>
      <c r="X90" s="285"/>
      <c r="Y90" s="97"/>
      <c r="Z90" s="98"/>
      <c r="AA90" s="97"/>
      <c r="AB90" s="87"/>
      <c r="AC90" s="89"/>
      <c r="AD90" s="87"/>
      <c r="AE90" s="90"/>
      <c r="AF90" s="286"/>
      <c r="AG90" s="92"/>
      <c r="AH90" s="88"/>
      <c r="AI90" s="145"/>
      <c r="AJ90" s="287"/>
      <c r="AK90" s="43"/>
      <c r="AL90" s="43"/>
      <c r="AM90" s="43"/>
      <c r="AN90" s="130"/>
      <c r="AO90" s="130"/>
      <c r="AP90" s="131"/>
      <c r="AQ90" s="131"/>
      <c r="AR90" s="131"/>
      <c r="AS90" s="131"/>
      <c r="AT90" s="131"/>
      <c r="AU90" s="131"/>
      <c r="AV90" s="131"/>
      <c r="AW90" s="131"/>
    </row>
    <row r="91" spans="1:49" ht="23.25" hidden="1" customHeight="1">
      <c r="A91" s="396">
        <f t="shared" si="2"/>
        <v>0</v>
      </c>
      <c r="B91" s="81">
        <f t="shared" si="1"/>
        <v>0</v>
      </c>
      <c r="N91" s="84" t="s">
        <v>292</v>
      </c>
      <c r="O91" s="43" t="s">
        <v>299</v>
      </c>
      <c r="P91" s="60"/>
      <c r="Q91" s="60" t="s">
        <v>283</v>
      </c>
      <c r="R91" s="60" t="s">
        <v>10</v>
      </c>
      <c r="S91" s="60"/>
      <c r="T91" s="60"/>
      <c r="U91" s="60"/>
      <c r="V91" s="60"/>
      <c r="W91" s="60"/>
      <c r="X91" s="285"/>
      <c r="Y91" s="97"/>
      <c r="Z91" s="98"/>
      <c r="AA91" s="97"/>
      <c r="AB91" s="87"/>
      <c r="AC91" s="89"/>
      <c r="AD91" s="87"/>
      <c r="AE91" s="90"/>
      <c r="AF91" s="286"/>
      <c r="AG91" s="92"/>
      <c r="AH91" s="88"/>
      <c r="AI91" s="145"/>
      <c r="AJ91" s="287"/>
      <c r="AK91" s="43"/>
      <c r="AL91" s="43"/>
      <c r="AM91" s="43"/>
      <c r="AN91" s="130"/>
      <c r="AO91" s="130"/>
      <c r="AP91" s="131"/>
      <c r="AQ91" s="131"/>
      <c r="AR91" s="131"/>
      <c r="AS91" s="131"/>
      <c r="AT91" s="131"/>
      <c r="AU91" s="131"/>
      <c r="AV91" s="131"/>
      <c r="AW91" s="131"/>
    </row>
    <row r="92" spans="1:49" ht="23.25" hidden="1" customHeight="1">
      <c r="A92" s="396">
        <f t="shared" si="2"/>
        <v>0</v>
      </c>
      <c r="B92" s="81">
        <f t="shared" si="1"/>
        <v>0</v>
      </c>
      <c r="N92" s="84" t="s">
        <v>292</v>
      </c>
      <c r="O92" s="43" t="s">
        <v>300</v>
      </c>
      <c r="P92" s="60"/>
      <c r="Q92" s="60" t="s">
        <v>283</v>
      </c>
      <c r="R92" s="60" t="s">
        <v>10</v>
      </c>
      <c r="S92" s="60"/>
      <c r="T92" s="60"/>
      <c r="U92" s="60"/>
      <c r="V92" s="60"/>
      <c r="W92" s="60"/>
      <c r="X92" s="285"/>
      <c r="Y92" s="97"/>
      <c r="Z92" s="98"/>
      <c r="AA92" s="97"/>
      <c r="AB92" s="87"/>
      <c r="AC92" s="89"/>
      <c r="AD92" s="87"/>
      <c r="AE92" s="90"/>
      <c r="AF92" s="286"/>
      <c r="AG92" s="92"/>
      <c r="AH92" s="88"/>
      <c r="AI92" s="145"/>
      <c r="AJ92" s="287"/>
      <c r="AK92" s="43"/>
      <c r="AL92" s="43"/>
      <c r="AM92" s="43"/>
      <c r="AN92" s="130"/>
      <c r="AO92" s="130"/>
      <c r="AP92" s="131"/>
      <c r="AQ92" s="131"/>
      <c r="AR92" s="131"/>
      <c r="AS92" s="131"/>
      <c r="AT92" s="131"/>
      <c r="AU92" s="131"/>
      <c r="AV92" s="131"/>
      <c r="AW92" s="131"/>
    </row>
    <row r="93" spans="1:49" ht="23.25" hidden="1" customHeight="1">
      <c r="A93" s="396">
        <f t="shared" si="2"/>
        <v>0</v>
      </c>
      <c r="B93" s="81">
        <f t="shared" si="1"/>
        <v>0</v>
      </c>
      <c r="N93" s="84" t="s">
        <v>296</v>
      </c>
      <c r="O93" s="43" t="s">
        <v>301</v>
      </c>
      <c r="P93" s="60"/>
      <c r="Q93" s="60" t="s">
        <v>283</v>
      </c>
      <c r="R93" s="60" t="s">
        <v>10</v>
      </c>
      <c r="S93" s="60"/>
      <c r="T93" s="60"/>
      <c r="U93" s="60"/>
      <c r="V93" s="60"/>
      <c r="W93" s="60"/>
      <c r="X93" s="285"/>
      <c r="Y93" s="97"/>
      <c r="Z93" s="98"/>
      <c r="AA93" s="97"/>
      <c r="AB93" s="87"/>
      <c r="AC93" s="89"/>
      <c r="AD93" s="87"/>
      <c r="AE93" s="90"/>
      <c r="AF93" s="286"/>
      <c r="AG93" s="92"/>
      <c r="AH93" s="88"/>
      <c r="AI93" s="145"/>
      <c r="AJ93" s="287"/>
      <c r="AK93" s="43"/>
      <c r="AL93" s="43"/>
      <c r="AM93" s="43"/>
      <c r="AN93" s="130"/>
      <c r="AO93" s="130"/>
      <c r="AP93" s="131"/>
      <c r="AQ93" s="131"/>
      <c r="AR93" s="131"/>
      <c r="AS93" s="131"/>
      <c r="AT93" s="131"/>
      <c r="AU93" s="131"/>
      <c r="AV93" s="131"/>
      <c r="AW93" s="131"/>
    </row>
    <row r="94" spans="1:49" ht="23.25" hidden="1" customHeight="1">
      <c r="A94" s="396">
        <f t="shared" si="2"/>
        <v>0</v>
      </c>
      <c r="B94" s="81">
        <f t="shared" si="1"/>
        <v>0</v>
      </c>
      <c r="N94" s="84" t="s">
        <v>296</v>
      </c>
      <c r="O94" s="43" t="s">
        <v>302</v>
      </c>
      <c r="P94" s="60"/>
      <c r="Q94" s="60" t="s">
        <v>283</v>
      </c>
      <c r="R94" s="60" t="s">
        <v>10</v>
      </c>
      <c r="S94" s="60"/>
      <c r="T94" s="60"/>
      <c r="U94" s="60"/>
      <c r="V94" s="60"/>
      <c r="W94" s="60"/>
      <c r="X94" s="285"/>
      <c r="Y94" s="97"/>
      <c r="Z94" s="98"/>
      <c r="AA94" s="97"/>
      <c r="AB94" s="87"/>
      <c r="AC94" s="89"/>
      <c r="AD94" s="87"/>
      <c r="AE94" s="90"/>
      <c r="AF94" s="286"/>
      <c r="AG94" s="92"/>
      <c r="AH94" s="88"/>
      <c r="AI94" s="145"/>
      <c r="AJ94" s="287"/>
      <c r="AK94" s="43"/>
      <c r="AL94" s="43"/>
      <c r="AM94" s="43"/>
      <c r="AN94" s="130"/>
      <c r="AO94" s="130"/>
      <c r="AP94" s="131"/>
      <c r="AQ94" s="131"/>
      <c r="AR94" s="131"/>
      <c r="AS94" s="131"/>
      <c r="AT94" s="131"/>
      <c r="AU94" s="131"/>
      <c r="AV94" s="131"/>
      <c r="AW94" s="131"/>
    </row>
    <row r="95" spans="1:49" ht="23.25" hidden="1" customHeight="1">
      <c r="A95" s="396">
        <f t="shared" si="2"/>
        <v>0</v>
      </c>
      <c r="B95" s="81">
        <f t="shared" si="1"/>
        <v>0</v>
      </c>
      <c r="N95" s="84" t="s">
        <v>296</v>
      </c>
      <c r="O95" s="43" t="s">
        <v>303</v>
      </c>
      <c r="P95" s="60"/>
      <c r="Q95" s="60" t="s">
        <v>283</v>
      </c>
      <c r="R95" s="60" t="s">
        <v>10</v>
      </c>
      <c r="S95" s="60"/>
      <c r="T95" s="60"/>
      <c r="U95" s="60"/>
      <c r="V95" s="60"/>
      <c r="W95" s="60"/>
      <c r="X95" s="285"/>
      <c r="Y95" s="97"/>
      <c r="Z95" s="98"/>
      <c r="AA95" s="97"/>
      <c r="AB95" s="87"/>
      <c r="AC95" s="89"/>
      <c r="AD95" s="87"/>
      <c r="AE95" s="90"/>
      <c r="AF95" s="286"/>
      <c r="AG95" s="92"/>
      <c r="AH95" s="88"/>
      <c r="AI95" s="145"/>
      <c r="AJ95" s="287"/>
      <c r="AK95" s="43"/>
      <c r="AL95" s="43"/>
      <c r="AM95" s="43"/>
      <c r="AN95" s="130"/>
      <c r="AO95" s="130"/>
      <c r="AP95" s="131"/>
      <c r="AQ95" s="131"/>
      <c r="AR95" s="131"/>
      <c r="AS95" s="131"/>
      <c r="AT95" s="131"/>
      <c r="AU95" s="131"/>
      <c r="AV95" s="131"/>
      <c r="AW95" s="131"/>
    </row>
    <row r="96" spans="1:49" ht="23.25" hidden="1" customHeight="1">
      <c r="A96" s="396">
        <f t="shared" si="2"/>
        <v>0</v>
      </c>
      <c r="B96" s="81">
        <f t="shared" si="1"/>
        <v>0</v>
      </c>
      <c r="N96" s="84" t="s">
        <v>296</v>
      </c>
      <c r="O96" s="43" t="s">
        <v>304</v>
      </c>
      <c r="P96" s="60"/>
      <c r="Q96" s="60" t="s">
        <v>283</v>
      </c>
      <c r="R96" s="60" t="s">
        <v>10</v>
      </c>
      <c r="S96" s="60"/>
      <c r="T96" s="60"/>
      <c r="U96" s="60"/>
      <c r="V96" s="60"/>
      <c r="W96" s="60"/>
      <c r="X96" s="285"/>
      <c r="Y96" s="97"/>
      <c r="Z96" s="98"/>
      <c r="AA96" s="97"/>
      <c r="AB96" s="87"/>
      <c r="AC96" s="89"/>
      <c r="AD96" s="87"/>
      <c r="AE96" s="90"/>
      <c r="AF96" s="286"/>
      <c r="AG96" s="92"/>
      <c r="AH96" s="88"/>
      <c r="AI96" s="145"/>
      <c r="AJ96" s="287"/>
      <c r="AK96" s="43"/>
      <c r="AL96" s="43"/>
      <c r="AM96" s="43"/>
      <c r="AN96" s="130"/>
      <c r="AO96" s="130"/>
      <c r="AP96" s="131"/>
      <c r="AQ96" s="131"/>
      <c r="AR96" s="131"/>
      <c r="AS96" s="131"/>
      <c r="AT96" s="131"/>
      <c r="AU96" s="131"/>
      <c r="AV96" s="131"/>
      <c r="AW96" s="131"/>
    </row>
    <row r="97" spans="1:49" ht="23.25" hidden="1" customHeight="1">
      <c r="A97" s="396">
        <f t="shared" si="2"/>
        <v>0</v>
      </c>
      <c r="B97" s="81">
        <f t="shared" si="1"/>
        <v>0</v>
      </c>
      <c r="N97" s="84" t="s">
        <v>296</v>
      </c>
      <c r="O97" s="43" t="s">
        <v>305</v>
      </c>
      <c r="P97" s="60"/>
      <c r="Q97" s="60" t="s">
        <v>283</v>
      </c>
      <c r="R97" s="60" t="s">
        <v>10</v>
      </c>
      <c r="S97" s="60"/>
      <c r="T97" s="60"/>
      <c r="U97" s="60"/>
      <c r="V97" s="60"/>
      <c r="W97" s="60"/>
      <c r="X97" s="285"/>
      <c r="Y97" s="97"/>
      <c r="Z97" s="98"/>
      <c r="AA97" s="97"/>
      <c r="AB97" s="87"/>
      <c r="AC97" s="89"/>
      <c r="AD97" s="87"/>
      <c r="AE97" s="90"/>
      <c r="AF97" s="286"/>
      <c r="AG97" s="92"/>
      <c r="AH97" s="88"/>
      <c r="AI97" s="145"/>
      <c r="AJ97" s="287"/>
      <c r="AK97" s="43"/>
      <c r="AL97" s="43"/>
      <c r="AM97" s="43"/>
      <c r="AN97" s="130"/>
      <c r="AO97" s="130"/>
      <c r="AP97" s="131"/>
      <c r="AQ97" s="131"/>
      <c r="AR97" s="131"/>
      <c r="AS97" s="131"/>
      <c r="AT97" s="131"/>
      <c r="AU97" s="131"/>
      <c r="AV97" s="131"/>
      <c r="AW97" s="131"/>
    </row>
    <row r="98" spans="1:49" ht="23.25" hidden="1" customHeight="1">
      <c r="A98" s="396">
        <f t="shared" si="2"/>
        <v>0</v>
      </c>
      <c r="B98" s="81">
        <f t="shared" si="1"/>
        <v>0</v>
      </c>
      <c r="N98" s="84" t="s">
        <v>296</v>
      </c>
      <c r="O98" s="43" t="s">
        <v>306</v>
      </c>
      <c r="P98" s="60"/>
      <c r="Q98" s="60" t="s">
        <v>283</v>
      </c>
      <c r="R98" s="60" t="s">
        <v>10</v>
      </c>
      <c r="S98" s="60"/>
      <c r="T98" s="60"/>
      <c r="U98" s="60"/>
      <c r="V98" s="60"/>
      <c r="W98" s="60"/>
      <c r="X98" s="285"/>
      <c r="Y98" s="97"/>
      <c r="Z98" s="98"/>
      <c r="AA98" s="97"/>
      <c r="AB98" s="87"/>
      <c r="AC98" s="89"/>
      <c r="AD98" s="87"/>
      <c r="AE98" s="90"/>
      <c r="AF98" s="286"/>
      <c r="AG98" s="92"/>
      <c r="AH98" s="88"/>
      <c r="AI98" s="145"/>
      <c r="AJ98" s="287"/>
      <c r="AK98" s="43"/>
      <c r="AL98" s="43"/>
      <c r="AM98" s="43"/>
      <c r="AN98" s="130"/>
      <c r="AO98" s="130"/>
      <c r="AP98" s="131"/>
      <c r="AQ98" s="131"/>
      <c r="AR98" s="131"/>
      <c r="AS98" s="131"/>
      <c r="AT98" s="131"/>
      <c r="AU98" s="131"/>
      <c r="AV98" s="131"/>
      <c r="AW98" s="131"/>
    </row>
    <row r="99" spans="1:49" ht="23.25" hidden="1" customHeight="1">
      <c r="A99" s="396">
        <f t="shared" si="2"/>
        <v>0</v>
      </c>
      <c r="B99" s="81">
        <f t="shared" si="1"/>
        <v>0</v>
      </c>
      <c r="N99" s="84" t="s">
        <v>296</v>
      </c>
      <c r="O99" s="43" t="s">
        <v>307</v>
      </c>
      <c r="P99" s="60"/>
      <c r="Q99" s="60" t="s">
        <v>283</v>
      </c>
      <c r="R99" s="60" t="s">
        <v>10</v>
      </c>
      <c r="S99" s="60"/>
      <c r="T99" s="60"/>
      <c r="U99" s="60"/>
      <c r="V99" s="60"/>
      <c r="W99" s="60"/>
      <c r="X99" s="285"/>
      <c r="Y99" s="97"/>
      <c r="Z99" s="98"/>
      <c r="AA99" s="97"/>
      <c r="AB99" s="87"/>
      <c r="AC99" s="89"/>
      <c r="AD99" s="87"/>
      <c r="AE99" s="90"/>
      <c r="AF99" s="286"/>
      <c r="AG99" s="92"/>
      <c r="AH99" s="88"/>
      <c r="AI99" s="145"/>
      <c r="AJ99" s="287"/>
      <c r="AK99" s="43"/>
      <c r="AL99" s="43"/>
      <c r="AM99" s="43"/>
      <c r="AN99" s="130"/>
      <c r="AO99" s="130"/>
      <c r="AP99" s="131"/>
      <c r="AQ99" s="131"/>
      <c r="AR99" s="131"/>
      <c r="AS99" s="131"/>
      <c r="AT99" s="131"/>
      <c r="AU99" s="131"/>
      <c r="AV99" s="131"/>
      <c r="AW99" s="131"/>
    </row>
    <row r="100" spans="1:49" ht="23.25" hidden="1" customHeight="1">
      <c r="A100" s="396">
        <f t="shared" si="2"/>
        <v>0</v>
      </c>
      <c r="B100" s="81">
        <f t="shared" si="1"/>
        <v>0</v>
      </c>
      <c r="N100" s="84" t="s">
        <v>296</v>
      </c>
      <c r="O100" s="43" t="s">
        <v>308</v>
      </c>
      <c r="P100" s="60"/>
      <c r="Q100" s="60" t="s">
        <v>283</v>
      </c>
      <c r="R100" s="60" t="s">
        <v>10</v>
      </c>
      <c r="S100" s="60"/>
      <c r="T100" s="60"/>
      <c r="U100" s="60"/>
      <c r="V100" s="60"/>
      <c r="W100" s="60"/>
      <c r="X100" s="285"/>
      <c r="Y100" s="97"/>
      <c r="Z100" s="98"/>
      <c r="AA100" s="97"/>
      <c r="AB100" s="87"/>
      <c r="AC100" s="89"/>
      <c r="AD100" s="87"/>
      <c r="AE100" s="90"/>
      <c r="AF100" s="286"/>
      <c r="AG100" s="92"/>
      <c r="AH100" s="88"/>
      <c r="AI100" s="145"/>
      <c r="AJ100" s="287"/>
      <c r="AK100" s="43"/>
      <c r="AL100" s="43"/>
      <c r="AM100" s="43"/>
      <c r="AN100" s="130"/>
      <c r="AO100" s="130"/>
      <c r="AP100" s="131"/>
      <c r="AQ100" s="131"/>
      <c r="AR100" s="131"/>
      <c r="AS100" s="131"/>
      <c r="AT100" s="131"/>
      <c r="AU100" s="131"/>
      <c r="AV100" s="131"/>
      <c r="AW100" s="131"/>
    </row>
    <row r="101" spans="1:49" ht="23.25" hidden="1" customHeight="1">
      <c r="A101" s="396">
        <f t="shared" si="2"/>
        <v>0</v>
      </c>
      <c r="B101" s="81">
        <f t="shared" si="1"/>
        <v>0</v>
      </c>
      <c r="N101" s="84" t="s">
        <v>296</v>
      </c>
      <c r="O101" s="43" t="s">
        <v>309</v>
      </c>
      <c r="P101" s="60"/>
      <c r="Q101" s="60" t="s">
        <v>283</v>
      </c>
      <c r="R101" s="60" t="s">
        <v>10</v>
      </c>
      <c r="S101" s="60"/>
      <c r="T101" s="60"/>
      <c r="U101" s="60"/>
      <c r="V101" s="60"/>
      <c r="W101" s="60"/>
      <c r="X101" s="285"/>
      <c r="Y101" s="97"/>
      <c r="Z101" s="98"/>
      <c r="AA101" s="97"/>
      <c r="AB101" s="87"/>
      <c r="AC101" s="89"/>
      <c r="AD101" s="87"/>
      <c r="AE101" s="90"/>
      <c r="AF101" s="286"/>
      <c r="AG101" s="92"/>
      <c r="AH101" s="88"/>
      <c r="AI101" s="145"/>
      <c r="AJ101" s="287"/>
      <c r="AK101" s="43"/>
      <c r="AL101" s="43"/>
      <c r="AM101" s="43"/>
      <c r="AN101" s="130"/>
      <c r="AO101" s="130"/>
      <c r="AP101" s="131"/>
      <c r="AQ101" s="131"/>
      <c r="AR101" s="131"/>
      <c r="AS101" s="131"/>
      <c r="AT101" s="131"/>
      <c r="AU101" s="131"/>
      <c r="AV101" s="131"/>
      <c r="AW101" s="131"/>
    </row>
    <row r="102" spans="1:49" ht="23.25" hidden="1" customHeight="1">
      <c r="A102" s="396">
        <f t="shared" si="2"/>
        <v>0</v>
      </c>
      <c r="B102" s="81">
        <f t="shared" si="1"/>
        <v>0</v>
      </c>
      <c r="N102" s="60" t="s">
        <v>296</v>
      </c>
      <c r="O102" s="238" t="s">
        <v>310</v>
      </c>
      <c r="P102" s="60"/>
      <c r="Q102" s="60" t="s">
        <v>283</v>
      </c>
      <c r="R102" s="60" t="s">
        <v>10</v>
      </c>
      <c r="S102" s="60"/>
      <c r="T102" s="60"/>
      <c r="U102" s="60"/>
      <c r="V102" s="60"/>
      <c r="W102" s="60"/>
      <c r="X102" s="285"/>
      <c r="Y102" s="97"/>
      <c r="Z102" s="98"/>
      <c r="AA102" s="97"/>
      <c r="AB102" s="87"/>
      <c r="AC102" s="89"/>
      <c r="AD102" s="87"/>
      <c r="AE102" s="90"/>
      <c r="AF102" s="286"/>
      <c r="AG102" s="92"/>
      <c r="AH102" s="88"/>
      <c r="AI102" s="145"/>
      <c r="AJ102" s="287"/>
      <c r="AK102" s="43"/>
      <c r="AL102" s="43"/>
      <c r="AM102" s="43"/>
      <c r="AN102" s="130"/>
      <c r="AO102" s="130"/>
      <c r="AP102" s="131"/>
      <c r="AQ102" s="131"/>
      <c r="AR102" s="131"/>
      <c r="AS102" s="131"/>
      <c r="AT102" s="131"/>
      <c r="AU102" s="131"/>
      <c r="AV102" s="131"/>
      <c r="AW102" s="131"/>
    </row>
    <row r="103" spans="1:49" ht="23.25" hidden="1" customHeight="1">
      <c r="A103" s="396">
        <f t="shared" si="2"/>
        <v>0</v>
      </c>
      <c r="B103" s="81">
        <f t="shared" si="1"/>
        <v>0</v>
      </c>
      <c r="N103" s="84" t="s">
        <v>311</v>
      </c>
      <c r="O103" s="43" t="s">
        <v>312</v>
      </c>
      <c r="P103" s="60"/>
      <c r="Q103" s="60" t="s">
        <v>283</v>
      </c>
      <c r="R103" s="60" t="s">
        <v>10</v>
      </c>
      <c r="S103" s="60"/>
      <c r="T103" s="60"/>
      <c r="U103" s="60"/>
      <c r="V103" s="60"/>
      <c r="W103" s="60"/>
      <c r="X103" s="285"/>
      <c r="Y103" s="97"/>
      <c r="Z103" s="98"/>
      <c r="AA103" s="97"/>
      <c r="AB103" s="87"/>
      <c r="AC103" s="89"/>
      <c r="AD103" s="87"/>
      <c r="AE103" s="90"/>
      <c r="AF103" s="286"/>
      <c r="AG103" s="92"/>
      <c r="AH103" s="88"/>
      <c r="AI103" s="145"/>
      <c r="AJ103" s="287"/>
      <c r="AK103" s="43"/>
      <c r="AL103" s="43"/>
      <c r="AM103" s="43"/>
      <c r="AN103" s="130"/>
      <c r="AO103" s="130"/>
      <c r="AP103" s="131"/>
      <c r="AQ103" s="131"/>
      <c r="AR103" s="131"/>
      <c r="AS103" s="131"/>
      <c r="AT103" s="131"/>
      <c r="AU103" s="131"/>
      <c r="AV103" s="131"/>
      <c r="AW103" s="131"/>
    </row>
    <row r="104" spans="1:49" ht="23.25" hidden="1" customHeight="1">
      <c r="A104" s="396">
        <f t="shared" si="2"/>
        <v>0</v>
      </c>
      <c r="B104" s="81">
        <f t="shared" si="1"/>
        <v>0</v>
      </c>
      <c r="N104" s="84" t="s">
        <v>311</v>
      </c>
      <c r="O104" s="43" t="s">
        <v>313</v>
      </c>
      <c r="P104" s="60"/>
      <c r="Q104" s="60" t="s">
        <v>283</v>
      </c>
      <c r="R104" s="60" t="s">
        <v>10</v>
      </c>
      <c r="S104" s="60"/>
      <c r="T104" s="60"/>
      <c r="U104" s="60"/>
      <c r="V104" s="60"/>
      <c r="W104" s="60"/>
      <c r="X104" s="285"/>
      <c r="Y104" s="97"/>
      <c r="Z104" s="98"/>
      <c r="AA104" s="97"/>
      <c r="AB104" s="87"/>
      <c r="AC104" s="89"/>
      <c r="AD104" s="87"/>
      <c r="AE104" s="90"/>
      <c r="AF104" s="286"/>
      <c r="AG104" s="92"/>
      <c r="AH104" s="88"/>
      <c r="AI104" s="145"/>
      <c r="AJ104" s="287"/>
      <c r="AK104" s="43"/>
      <c r="AL104" s="43"/>
      <c r="AM104" s="43"/>
      <c r="AN104" s="130"/>
      <c r="AO104" s="130"/>
      <c r="AP104" s="131"/>
      <c r="AQ104" s="131"/>
      <c r="AR104" s="131"/>
      <c r="AS104" s="131"/>
      <c r="AT104" s="131"/>
      <c r="AU104" s="131"/>
      <c r="AV104" s="131"/>
      <c r="AW104" s="131"/>
    </row>
    <row r="105" spans="1:49" ht="23.25" hidden="1" customHeight="1">
      <c r="A105" s="396">
        <f t="shared" si="2"/>
        <v>0</v>
      </c>
      <c r="B105" s="81">
        <f t="shared" si="1"/>
        <v>0</v>
      </c>
      <c r="N105" s="84" t="s">
        <v>296</v>
      </c>
      <c r="O105" s="43" t="s">
        <v>314</v>
      </c>
      <c r="P105" s="60"/>
      <c r="Q105" s="60" t="s">
        <v>283</v>
      </c>
      <c r="R105" s="60" t="s">
        <v>10</v>
      </c>
      <c r="S105" s="60"/>
      <c r="T105" s="60"/>
      <c r="U105" s="60"/>
      <c r="V105" s="60"/>
      <c r="W105" s="60"/>
      <c r="X105" s="285"/>
      <c r="Y105" s="97"/>
      <c r="Z105" s="98"/>
      <c r="AA105" s="97"/>
      <c r="AB105" s="87"/>
      <c r="AC105" s="89"/>
      <c r="AD105" s="87"/>
      <c r="AE105" s="90"/>
      <c r="AF105" s="286"/>
      <c r="AG105" s="92"/>
      <c r="AH105" s="88"/>
      <c r="AI105" s="145"/>
      <c r="AJ105" s="287"/>
      <c r="AK105" s="43"/>
      <c r="AL105" s="43"/>
      <c r="AM105" s="43"/>
      <c r="AN105" s="130"/>
      <c r="AO105" s="130"/>
      <c r="AP105" s="131"/>
      <c r="AQ105" s="131"/>
      <c r="AR105" s="131"/>
      <c r="AS105" s="131"/>
      <c r="AT105" s="131"/>
      <c r="AU105" s="131"/>
      <c r="AV105" s="131"/>
      <c r="AW105" s="131"/>
    </row>
    <row r="106" spans="1:49" ht="23.25" hidden="1" customHeight="1">
      <c r="A106" s="396">
        <f t="shared" si="2"/>
        <v>0</v>
      </c>
      <c r="B106" s="81">
        <f t="shared" si="1"/>
        <v>0</v>
      </c>
      <c r="N106" s="84" t="s">
        <v>296</v>
      </c>
      <c r="O106" s="43" t="s">
        <v>315</v>
      </c>
      <c r="P106" s="60"/>
      <c r="Q106" s="60" t="s">
        <v>283</v>
      </c>
      <c r="R106" s="60" t="s">
        <v>10</v>
      </c>
      <c r="S106" s="60"/>
      <c r="T106" s="60"/>
      <c r="U106" s="60"/>
      <c r="V106" s="60"/>
      <c r="W106" s="60"/>
      <c r="X106" s="285"/>
      <c r="Y106" s="97"/>
      <c r="Z106" s="98"/>
      <c r="AA106" s="97"/>
      <c r="AB106" s="87"/>
      <c r="AC106" s="89"/>
      <c r="AD106" s="87"/>
      <c r="AE106" s="90"/>
      <c r="AF106" s="286"/>
      <c r="AG106" s="92"/>
      <c r="AH106" s="88"/>
      <c r="AI106" s="145"/>
      <c r="AJ106" s="287"/>
      <c r="AK106" s="43"/>
      <c r="AL106" s="43"/>
      <c r="AM106" s="43"/>
      <c r="AN106" s="130"/>
      <c r="AO106" s="130"/>
      <c r="AP106" s="131"/>
      <c r="AQ106" s="131"/>
      <c r="AR106" s="131"/>
      <c r="AS106" s="131"/>
      <c r="AT106" s="131"/>
      <c r="AU106" s="131"/>
      <c r="AV106" s="131"/>
      <c r="AW106" s="131"/>
    </row>
    <row r="107" spans="1:49" ht="23.25" hidden="1" customHeight="1">
      <c r="A107" s="396">
        <f t="shared" si="2"/>
        <v>0</v>
      </c>
      <c r="B107" s="81">
        <f t="shared" si="1"/>
        <v>0</v>
      </c>
      <c r="N107" s="84" t="s">
        <v>316</v>
      </c>
      <c r="O107" s="43" t="s">
        <v>317</v>
      </c>
      <c r="P107" s="60"/>
      <c r="Q107" s="60" t="s">
        <v>283</v>
      </c>
      <c r="R107" s="60" t="s">
        <v>10</v>
      </c>
      <c r="S107" s="60"/>
      <c r="T107" s="60"/>
      <c r="U107" s="60"/>
      <c r="V107" s="60"/>
      <c r="W107" s="60"/>
      <c r="X107" s="285"/>
      <c r="Y107" s="97"/>
      <c r="Z107" s="98"/>
      <c r="AA107" s="97"/>
      <c r="AB107" s="87"/>
      <c r="AC107" s="89"/>
      <c r="AD107" s="87"/>
      <c r="AE107" s="90"/>
      <c r="AF107" s="286"/>
      <c r="AG107" s="92"/>
      <c r="AH107" s="88"/>
      <c r="AI107" s="145"/>
      <c r="AJ107" s="287"/>
      <c r="AK107" s="43"/>
      <c r="AL107" s="43"/>
      <c r="AM107" s="43"/>
      <c r="AN107" s="130"/>
      <c r="AO107" s="130"/>
      <c r="AP107" s="131"/>
      <c r="AQ107" s="131"/>
      <c r="AR107" s="131"/>
      <c r="AS107" s="131"/>
      <c r="AT107" s="131"/>
      <c r="AU107" s="131"/>
      <c r="AV107" s="131"/>
      <c r="AW107" s="131"/>
    </row>
    <row r="108" spans="1:49" ht="23.25" hidden="1" customHeight="1">
      <c r="A108" s="396">
        <f t="shared" si="2"/>
        <v>0</v>
      </c>
      <c r="B108" s="81">
        <f t="shared" si="1"/>
        <v>0</v>
      </c>
      <c r="N108" s="84" t="s">
        <v>296</v>
      </c>
      <c r="O108" s="43" t="s">
        <v>318</v>
      </c>
      <c r="P108" s="60"/>
      <c r="Q108" s="60" t="s">
        <v>283</v>
      </c>
      <c r="R108" s="60" t="s">
        <v>10</v>
      </c>
      <c r="S108" s="60"/>
      <c r="T108" s="60"/>
      <c r="U108" s="60"/>
      <c r="V108" s="60"/>
      <c r="W108" s="60"/>
      <c r="X108" s="285"/>
      <c r="Y108" s="97"/>
      <c r="Z108" s="98"/>
      <c r="AA108" s="97"/>
      <c r="AB108" s="87"/>
      <c r="AC108" s="89"/>
      <c r="AD108" s="87"/>
      <c r="AE108" s="90"/>
      <c r="AF108" s="286"/>
      <c r="AG108" s="92"/>
      <c r="AH108" s="88"/>
      <c r="AI108" s="145"/>
      <c r="AJ108" s="287"/>
      <c r="AK108" s="43"/>
      <c r="AL108" s="43"/>
      <c r="AM108" s="43"/>
      <c r="AN108" s="130"/>
      <c r="AO108" s="130"/>
      <c r="AP108" s="131"/>
      <c r="AQ108" s="131"/>
      <c r="AR108" s="131"/>
      <c r="AS108" s="131"/>
      <c r="AT108" s="131"/>
      <c r="AU108" s="131"/>
      <c r="AV108" s="131"/>
      <c r="AW108" s="131"/>
    </row>
    <row r="109" spans="1:49" ht="23.25" hidden="1" customHeight="1">
      <c r="A109" s="396">
        <f t="shared" si="2"/>
        <v>0</v>
      </c>
      <c r="B109" s="81">
        <f t="shared" si="1"/>
        <v>0</v>
      </c>
      <c r="N109" s="84" t="s">
        <v>296</v>
      </c>
      <c r="O109" s="43" t="s">
        <v>319</v>
      </c>
      <c r="P109" s="60"/>
      <c r="Q109" s="60" t="s">
        <v>283</v>
      </c>
      <c r="R109" s="60" t="s">
        <v>10</v>
      </c>
      <c r="S109" s="60"/>
      <c r="T109" s="60"/>
      <c r="U109" s="60"/>
      <c r="V109" s="60"/>
      <c r="W109" s="60"/>
      <c r="X109" s="285"/>
      <c r="Y109" s="97"/>
      <c r="Z109" s="98"/>
      <c r="AA109" s="97"/>
      <c r="AB109" s="87"/>
      <c r="AC109" s="89"/>
      <c r="AD109" s="87"/>
      <c r="AE109" s="90"/>
      <c r="AF109" s="286"/>
      <c r="AG109" s="92"/>
      <c r="AH109" s="88"/>
      <c r="AI109" s="145"/>
      <c r="AJ109" s="287"/>
      <c r="AK109" s="43"/>
      <c r="AL109" s="43"/>
      <c r="AM109" s="43"/>
      <c r="AN109" s="130"/>
      <c r="AO109" s="130"/>
      <c r="AP109" s="131"/>
      <c r="AQ109" s="131"/>
      <c r="AR109" s="131"/>
      <c r="AS109" s="131"/>
      <c r="AT109" s="131"/>
      <c r="AU109" s="131"/>
      <c r="AV109" s="131"/>
      <c r="AW109" s="131"/>
    </row>
    <row r="110" spans="1:49" ht="23.25" hidden="1" customHeight="1">
      <c r="A110" s="396">
        <f t="shared" si="2"/>
        <v>0</v>
      </c>
      <c r="B110" s="81">
        <f t="shared" si="1"/>
        <v>0</v>
      </c>
      <c r="N110" s="84" t="s">
        <v>320</v>
      </c>
      <c r="O110" s="43" t="s">
        <v>321</v>
      </c>
      <c r="P110" s="60"/>
      <c r="Q110" s="60" t="s">
        <v>283</v>
      </c>
      <c r="R110" s="60" t="s">
        <v>10</v>
      </c>
      <c r="S110" s="60"/>
      <c r="T110" s="60"/>
      <c r="U110" s="60"/>
      <c r="V110" s="60"/>
      <c r="W110" s="60"/>
      <c r="X110" s="285"/>
      <c r="Y110" s="97"/>
      <c r="Z110" s="98"/>
      <c r="AA110" s="97"/>
      <c r="AB110" s="87"/>
      <c r="AC110" s="89"/>
      <c r="AD110" s="87"/>
      <c r="AE110" s="90"/>
      <c r="AF110" s="286"/>
      <c r="AG110" s="92"/>
      <c r="AH110" s="88"/>
      <c r="AI110" s="145"/>
      <c r="AJ110" s="287"/>
      <c r="AK110" s="43"/>
      <c r="AL110" s="43"/>
      <c r="AM110" s="43"/>
      <c r="AN110" s="130"/>
      <c r="AO110" s="130"/>
      <c r="AP110" s="131"/>
      <c r="AQ110" s="131"/>
      <c r="AR110" s="131"/>
      <c r="AS110" s="131"/>
      <c r="AT110" s="131"/>
      <c r="AU110" s="131"/>
      <c r="AV110" s="131"/>
      <c r="AW110" s="131"/>
    </row>
    <row r="111" spans="1:49" ht="23.25" hidden="1" customHeight="1">
      <c r="A111" s="396">
        <f t="shared" si="2"/>
        <v>0</v>
      </c>
      <c r="B111" s="81">
        <f t="shared" si="1"/>
        <v>0</v>
      </c>
      <c r="N111" s="84" t="s">
        <v>296</v>
      </c>
      <c r="O111" s="43" t="s">
        <v>322</v>
      </c>
      <c r="P111" s="60"/>
      <c r="Q111" s="60" t="s">
        <v>283</v>
      </c>
      <c r="R111" s="60" t="s">
        <v>10</v>
      </c>
      <c r="S111" s="60"/>
      <c r="T111" s="60"/>
      <c r="U111" s="60"/>
      <c r="V111" s="60"/>
      <c r="W111" s="60"/>
      <c r="X111" s="285"/>
      <c r="Y111" s="97"/>
      <c r="Z111" s="98"/>
      <c r="AA111" s="97"/>
      <c r="AB111" s="87"/>
      <c r="AC111" s="89"/>
      <c r="AD111" s="87"/>
      <c r="AE111" s="90"/>
      <c r="AF111" s="286"/>
      <c r="AG111" s="92"/>
      <c r="AH111" s="88"/>
      <c r="AI111" s="145"/>
      <c r="AJ111" s="287"/>
      <c r="AK111" s="43"/>
      <c r="AL111" s="43"/>
      <c r="AM111" s="43"/>
      <c r="AN111" s="130"/>
      <c r="AO111" s="130"/>
      <c r="AP111" s="131"/>
      <c r="AQ111" s="131"/>
      <c r="AR111" s="131"/>
      <c r="AS111" s="131"/>
      <c r="AT111" s="131"/>
      <c r="AU111" s="131"/>
      <c r="AV111" s="131"/>
      <c r="AW111" s="131"/>
    </row>
    <row r="112" spans="1:49" ht="23.25" hidden="1" customHeight="1">
      <c r="A112" s="396">
        <f t="shared" si="2"/>
        <v>0</v>
      </c>
      <c r="B112" s="81">
        <f t="shared" si="1"/>
        <v>0</v>
      </c>
      <c r="N112" s="84" t="s">
        <v>296</v>
      </c>
      <c r="O112" s="43" t="s">
        <v>323</v>
      </c>
      <c r="P112" s="60"/>
      <c r="Q112" s="60" t="s">
        <v>283</v>
      </c>
      <c r="R112" s="60" t="s">
        <v>10</v>
      </c>
      <c r="S112" s="60"/>
      <c r="T112" s="60"/>
      <c r="U112" s="60"/>
      <c r="V112" s="60"/>
      <c r="W112" s="60"/>
      <c r="X112" s="285"/>
      <c r="Y112" s="97"/>
      <c r="Z112" s="98"/>
      <c r="AA112" s="97"/>
      <c r="AB112" s="87"/>
      <c r="AC112" s="89"/>
      <c r="AD112" s="87"/>
      <c r="AE112" s="90"/>
      <c r="AF112" s="286"/>
      <c r="AG112" s="92"/>
      <c r="AH112" s="88"/>
      <c r="AI112" s="145"/>
      <c r="AJ112" s="287"/>
      <c r="AK112" s="43"/>
      <c r="AL112" s="43"/>
      <c r="AM112" s="43"/>
      <c r="AN112" s="130"/>
      <c r="AO112" s="130"/>
      <c r="AP112" s="131"/>
      <c r="AQ112" s="131"/>
      <c r="AR112" s="131"/>
      <c r="AS112" s="131"/>
      <c r="AT112" s="131"/>
      <c r="AU112" s="131"/>
      <c r="AV112" s="131"/>
      <c r="AW112" s="131"/>
    </row>
    <row r="113" spans="1:49" ht="23.25" hidden="1" customHeight="1">
      <c r="A113" s="396">
        <f t="shared" si="2"/>
        <v>0</v>
      </c>
      <c r="B113" s="81">
        <f t="shared" si="1"/>
        <v>0</v>
      </c>
      <c r="N113" s="84" t="s">
        <v>296</v>
      </c>
      <c r="O113" s="43" t="s">
        <v>324</v>
      </c>
      <c r="P113" s="60"/>
      <c r="Q113" s="60" t="s">
        <v>283</v>
      </c>
      <c r="R113" s="60" t="s">
        <v>10</v>
      </c>
      <c r="S113" s="60"/>
      <c r="T113" s="60"/>
      <c r="U113" s="60"/>
      <c r="V113" s="60"/>
      <c r="W113" s="60"/>
      <c r="X113" s="285"/>
      <c r="Y113" s="97"/>
      <c r="Z113" s="98"/>
      <c r="AA113" s="97"/>
      <c r="AB113" s="87"/>
      <c r="AC113" s="89"/>
      <c r="AD113" s="87"/>
      <c r="AE113" s="90"/>
      <c r="AF113" s="286"/>
      <c r="AG113" s="92"/>
      <c r="AH113" s="88"/>
      <c r="AI113" s="145"/>
      <c r="AJ113" s="287"/>
      <c r="AK113" s="43"/>
      <c r="AL113" s="43"/>
      <c r="AM113" s="43"/>
      <c r="AN113" s="130"/>
      <c r="AO113" s="130"/>
      <c r="AP113" s="131"/>
      <c r="AQ113" s="131"/>
      <c r="AR113" s="131"/>
      <c r="AS113" s="131"/>
      <c r="AT113" s="131"/>
      <c r="AU113" s="131"/>
      <c r="AV113" s="131"/>
      <c r="AW113" s="131"/>
    </row>
    <row r="114" spans="1:49" s="107" customFormat="1" ht="15.75">
      <c r="A114" s="396">
        <f t="shared" si="2"/>
        <v>0</v>
      </c>
      <c r="B114" s="108" t="s">
        <v>956</v>
      </c>
      <c r="C114" s="108"/>
      <c r="D114" s="106"/>
      <c r="E114" s="106"/>
      <c r="F114" s="106"/>
      <c r="G114" s="75"/>
      <c r="H114" s="76"/>
      <c r="I114" s="106"/>
      <c r="J114" s="106"/>
      <c r="K114" s="77"/>
      <c r="L114" s="78"/>
      <c r="M114" s="77"/>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203"/>
      <c r="AK114" s="203"/>
      <c r="AL114" s="203"/>
      <c r="AM114" s="203"/>
      <c r="AN114" s="204"/>
      <c r="AO114" s="204"/>
      <c r="AP114" s="203"/>
      <c r="AQ114" s="203"/>
      <c r="AR114" s="203"/>
      <c r="AS114" s="203"/>
      <c r="AT114" s="203"/>
      <c r="AU114" s="203"/>
      <c r="AV114" s="203"/>
      <c r="AW114" s="203"/>
    </row>
    <row r="115" spans="1:49" s="60" customFormat="1" ht="24" customHeight="1">
      <c r="A115" s="396">
        <f t="shared" si="2"/>
        <v>-65.426999999999992</v>
      </c>
      <c r="B115" s="207" t="s">
        <v>924</v>
      </c>
      <c r="C115" s="207"/>
      <c r="D115" s="26">
        <f>+BASIS!I3</f>
        <v>-0.11299999999999999</v>
      </c>
      <c r="E115" s="26"/>
      <c r="F115" s="26"/>
      <c r="G115" s="26"/>
      <c r="H115" s="28"/>
      <c r="I115" s="288"/>
      <c r="J115" s="26">
        <f>+I115+F115+E115+D115</f>
        <v>-0.11299999999999999</v>
      </c>
      <c r="K115" s="29" t="s">
        <v>230</v>
      </c>
      <c r="L115" s="30">
        <v>579</v>
      </c>
      <c r="M115" s="29">
        <v>9</v>
      </c>
      <c r="N115" s="84" t="s">
        <v>145</v>
      </c>
      <c r="O115" s="96" t="s">
        <v>326</v>
      </c>
      <c r="P115" s="63"/>
      <c r="Q115" s="60" t="s">
        <v>327</v>
      </c>
      <c r="R115" s="120" t="s">
        <v>325</v>
      </c>
      <c r="S115" s="289" t="s">
        <v>233</v>
      </c>
      <c r="T115" s="60" t="s">
        <v>224</v>
      </c>
      <c r="U115" s="60">
        <v>5</v>
      </c>
      <c r="V115" s="60" t="s">
        <v>224</v>
      </c>
      <c r="W115" s="60">
        <v>5</v>
      </c>
      <c r="X115" s="121">
        <v>579</v>
      </c>
      <c r="Y115" s="97">
        <f>X115*0.56</f>
        <v>324.24</v>
      </c>
      <c r="Z115" s="98">
        <v>1.129</v>
      </c>
      <c r="AA115" s="97">
        <v>1</v>
      </c>
      <c r="AB115" s="87">
        <v>0</v>
      </c>
      <c r="AC115" s="89">
        <v>0</v>
      </c>
      <c r="AD115" s="87">
        <f>0.93*AF115</f>
        <v>5.4683999999999999</v>
      </c>
      <c r="AE115" s="90">
        <v>37622</v>
      </c>
      <c r="AF115" s="91">
        <v>5.88</v>
      </c>
      <c r="AG115" s="92" t="s">
        <v>224</v>
      </c>
      <c r="AH115" s="87" t="s">
        <v>234</v>
      </c>
      <c r="AI115" s="81" t="s">
        <v>236</v>
      </c>
      <c r="AJ115" s="63"/>
      <c r="AK115" s="63"/>
    </row>
    <row r="116" spans="1:49" s="60" customFormat="1" ht="24" hidden="1" customHeight="1">
      <c r="A116" s="396">
        <f t="shared" si="2"/>
        <v>0</v>
      </c>
      <c r="B116" s="81">
        <f t="shared" si="1"/>
        <v>0</v>
      </c>
      <c r="C116" s="81"/>
      <c r="D116" s="288"/>
      <c r="E116" s="288"/>
      <c r="F116" s="288"/>
      <c r="G116" s="27"/>
      <c r="H116" s="28"/>
      <c r="I116" s="288"/>
      <c r="J116" s="288"/>
      <c r="K116" s="29"/>
      <c r="L116" s="30"/>
      <c r="M116" s="29"/>
      <c r="N116" s="84" t="s">
        <v>145</v>
      </c>
      <c r="O116" s="96" t="s">
        <v>328</v>
      </c>
      <c r="P116" s="63"/>
      <c r="Q116" s="60" t="s">
        <v>327</v>
      </c>
      <c r="R116" s="120" t="s">
        <v>325</v>
      </c>
      <c r="S116" s="63"/>
      <c r="T116" s="63"/>
      <c r="U116" s="63"/>
      <c r="V116" s="63"/>
      <c r="W116" s="63"/>
      <c r="X116" s="63"/>
      <c r="Y116" s="65"/>
      <c r="Z116" s="66"/>
      <c r="AA116" s="65"/>
      <c r="AB116" s="67"/>
      <c r="AC116" s="68"/>
      <c r="AD116" s="67"/>
      <c r="AE116" s="269"/>
      <c r="AF116" s="67"/>
      <c r="AG116" s="290"/>
      <c r="AH116" s="67"/>
      <c r="AI116" s="271"/>
      <c r="AJ116" s="63"/>
      <c r="AK116" s="63"/>
    </row>
    <row r="117" spans="1:49" s="60" customFormat="1" ht="24" hidden="1" customHeight="1">
      <c r="A117" s="396">
        <f t="shared" si="2"/>
        <v>0</v>
      </c>
      <c r="B117" s="81">
        <f t="shared" si="1"/>
        <v>0</v>
      </c>
      <c r="C117" s="81"/>
      <c r="D117" s="288"/>
      <c r="E117" s="288"/>
      <c r="F117" s="288"/>
      <c r="G117" s="27"/>
      <c r="H117" s="28"/>
      <c r="I117" s="288"/>
      <c r="J117" s="288"/>
      <c r="K117" s="29"/>
      <c r="L117" s="30"/>
      <c r="M117" s="29"/>
      <c r="N117" s="84" t="s">
        <v>145</v>
      </c>
      <c r="O117" s="96" t="s">
        <v>329</v>
      </c>
      <c r="P117" s="63"/>
      <c r="Q117" s="60" t="s">
        <v>330</v>
      </c>
      <c r="R117" s="120" t="s">
        <v>325</v>
      </c>
      <c r="S117" s="63"/>
      <c r="T117" s="63"/>
      <c r="U117" s="63"/>
      <c r="V117" s="63"/>
      <c r="W117" s="63"/>
      <c r="X117" s="63"/>
      <c r="Y117" s="65"/>
      <c r="Z117" s="66"/>
      <c r="AA117" s="65"/>
      <c r="AB117" s="67"/>
      <c r="AC117" s="68"/>
      <c r="AD117" s="67"/>
      <c r="AE117" s="269"/>
      <c r="AF117" s="67"/>
      <c r="AG117" s="290"/>
      <c r="AH117" s="67"/>
      <c r="AI117" s="271"/>
      <c r="AJ117" s="63"/>
      <c r="AK117" s="63"/>
    </row>
    <row r="118" spans="1:49" s="60" customFormat="1" ht="24" hidden="1" customHeight="1">
      <c r="A118" s="396">
        <f t="shared" si="2"/>
        <v>0</v>
      </c>
      <c r="B118" s="81">
        <f t="shared" si="1"/>
        <v>0</v>
      </c>
      <c r="C118" s="81"/>
      <c r="D118" s="288"/>
      <c r="E118" s="288"/>
      <c r="F118" s="288"/>
      <c r="G118" s="27"/>
      <c r="H118" s="28"/>
      <c r="I118" s="288"/>
      <c r="J118" s="288"/>
      <c r="K118" s="29"/>
      <c r="L118" s="30"/>
      <c r="M118" s="29"/>
      <c r="N118" s="84" t="s">
        <v>231</v>
      </c>
      <c r="O118" s="96" t="s">
        <v>331</v>
      </c>
      <c r="P118" s="63"/>
      <c r="Q118" s="60" t="s">
        <v>332</v>
      </c>
      <c r="R118" s="120" t="s">
        <v>325</v>
      </c>
      <c r="S118" s="63"/>
      <c r="T118" s="63"/>
      <c r="U118" s="63"/>
      <c r="V118" s="63"/>
      <c r="W118" s="63"/>
      <c r="X118" s="63"/>
      <c r="Y118" s="65"/>
      <c r="Z118" s="66"/>
      <c r="AA118" s="65"/>
      <c r="AB118" s="67"/>
      <c r="AC118" s="68"/>
      <c r="AD118" s="67"/>
      <c r="AE118" s="269"/>
      <c r="AF118" s="67"/>
      <c r="AG118" s="290"/>
      <c r="AH118" s="67"/>
      <c r="AI118" s="271"/>
      <c r="AJ118" s="63"/>
      <c r="AK118" s="63"/>
    </row>
    <row r="119" spans="1:49" s="60" customFormat="1" ht="24" hidden="1" customHeight="1">
      <c r="A119" s="396">
        <f t="shared" si="2"/>
        <v>0</v>
      </c>
      <c r="B119" s="81">
        <f t="shared" si="1"/>
        <v>0</v>
      </c>
      <c r="C119" s="81"/>
      <c r="D119" s="288"/>
      <c r="E119" s="288"/>
      <c r="F119" s="288"/>
      <c r="G119" s="27"/>
      <c r="H119" s="28"/>
      <c r="I119" s="288"/>
      <c r="J119" s="288"/>
      <c r="K119" s="29"/>
      <c r="L119" s="30"/>
      <c r="M119" s="29"/>
      <c r="N119" s="84" t="s">
        <v>145</v>
      </c>
      <c r="O119" s="96" t="s">
        <v>333</v>
      </c>
      <c r="P119" s="63"/>
      <c r="Q119" s="60" t="s">
        <v>327</v>
      </c>
      <c r="R119" s="120" t="s">
        <v>325</v>
      </c>
      <c r="S119" s="63"/>
      <c r="T119" s="63"/>
      <c r="U119" s="63"/>
      <c r="V119" s="63"/>
      <c r="W119" s="63"/>
      <c r="X119" s="63"/>
      <c r="Y119" s="65"/>
      <c r="Z119" s="66"/>
      <c r="AA119" s="65"/>
      <c r="AB119" s="67"/>
      <c r="AC119" s="68"/>
      <c r="AD119" s="67"/>
      <c r="AE119" s="269"/>
      <c r="AF119" s="67"/>
      <c r="AG119" s="290"/>
      <c r="AH119" s="67"/>
      <c r="AI119" s="271"/>
      <c r="AJ119" s="63"/>
      <c r="AK119" s="63"/>
    </row>
    <row r="120" spans="1:49" ht="24" hidden="1" customHeight="1">
      <c r="A120" s="396">
        <f t="shared" si="2"/>
        <v>0</v>
      </c>
      <c r="B120" s="81">
        <f t="shared" si="1"/>
        <v>0</v>
      </c>
      <c r="N120" s="84" t="s">
        <v>334</v>
      </c>
      <c r="O120" s="96" t="s">
        <v>335</v>
      </c>
      <c r="P120" s="96"/>
      <c r="Q120" s="60" t="s">
        <v>332</v>
      </c>
      <c r="R120" s="120" t="s">
        <v>325</v>
      </c>
      <c r="S120" s="63"/>
      <c r="T120" s="63"/>
      <c r="U120" s="63"/>
      <c r="V120" s="63"/>
      <c r="W120" s="63"/>
      <c r="X120" s="63"/>
      <c r="Y120" s="63"/>
      <c r="Z120" s="268"/>
      <c r="AA120" s="63"/>
      <c r="AB120" s="67"/>
      <c r="AC120" s="68"/>
      <c r="AD120" s="69"/>
      <c r="AE120" s="269"/>
      <c r="AF120" s="69"/>
      <c r="AG120" s="269"/>
      <c r="AH120" s="270"/>
      <c r="AI120" s="271"/>
      <c r="AJ120" s="71"/>
      <c r="AK120" s="72"/>
      <c r="AL120" s="63"/>
      <c r="AM120" s="44"/>
      <c r="AN120" s="44"/>
      <c r="AO120" s="44"/>
      <c r="AP120" s="93"/>
      <c r="AQ120" s="93"/>
      <c r="AR120" s="44"/>
      <c r="AS120" s="44"/>
      <c r="AT120" s="44"/>
      <c r="AU120" s="44"/>
      <c r="AV120" s="44"/>
      <c r="AW120" s="44"/>
    </row>
    <row r="121" spans="1:49" ht="24" hidden="1" customHeight="1">
      <c r="A121" s="396">
        <f t="shared" si="2"/>
        <v>0</v>
      </c>
      <c r="B121" s="81">
        <f t="shared" ref="B121:B143" si="3">+S121</f>
        <v>0</v>
      </c>
      <c r="N121" s="84" t="s">
        <v>231</v>
      </c>
      <c r="O121" s="96" t="s">
        <v>336</v>
      </c>
      <c r="P121" s="96"/>
      <c r="Q121" s="60" t="s">
        <v>332</v>
      </c>
      <c r="R121" s="120" t="s">
        <v>325</v>
      </c>
      <c r="S121" s="63"/>
      <c r="T121" s="63"/>
      <c r="U121" s="63"/>
      <c r="V121" s="63"/>
      <c r="W121" s="63"/>
      <c r="X121" s="63"/>
      <c r="Y121" s="63"/>
      <c r="Z121" s="268"/>
      <c r="AA121" s="63"/>
      <c r="AB121" s="67"/>
      <c r="AC121" s="68"/>
      <c r="AD121" s="69"/>
      <c r="AE121" s="269"/>
      <c r="AF121" s="69"/>
      <c r="AG121" s="269"/>
      <c r="AH121" s="270"/>
      <c r="AI121" s="271"/>
      <c r="AJ121" s="71"/>
      <c r="AK121" s="72"/>
      <c r="AL121" s="63"/>
      <c r="AM121" s="44"/>
      <c r="AN121" s="44"/>
      <c r="AO121" s="44"/>
      <c r="AP121" s="93"/>
      <c r="AQ121" s="93"/>
      <c r="AR121" s="44"/>
      <c r="AS121" s="44"/>
      <c r="AT121" s="44"/>
      <c r="AU121" s="44"/>
      <c r="AV121" s="44"/>
      <c r="AW121" s="44"/>
    </row>
    <row r="122" spans="1:49" ht="24" hidden="1" customHeight="1">
      <c r="A122" s="396">
        <f t="shared" si="2"/>
        <v>0</v>
      </c>
      <c r="B122" s="81">
        <f t="shared" si="3"/>
        <v>0</v>
      </c>
      <c r="N122" s="84" t="s">
        <v>231</v>
      </c>
      <c r="O122" s="96" t="s">
        <v>337</v>
      </c>
      <c r="P122" s="96"/>
      <c r="Q122" s="60" t="s">
        <v>327</v>
      </c>
      <c r="R122" s="120" t="s">
        <v>325</v>
      </c>
      <c r="S122" s="63"/>
      <c r="T122" s="63"/>
      <c r="U122" s="63"/>
      <c r="V122" s="63"/>
      <c r="W122" s="63"/>
      <c r="X122" s="63"/>
      <c r="Y122" s="63"/>
      <c r="Z122" s="268"/>
      <c r="AA122" s="63"/>
      <c r="AB122" s="67"/>
      <c r="AC122" s="68"/>
      <c r="AD122" s="69"/>
      <c r="AE122" s="269"/>
      <c r="AF122" s="69"/>
      <c r="AG122" s="269"/>
      <c r="AH122" s="270"/>
      <c r="AI122" s="271"/>
      <c r="AJ122" s="71"/>
      <c r="AK122" s="72"/>
      <c r="AL122" s="63"/>
      <c r="AM122" s="44"/>
      <c r="AN122" s="44"/>
      <c r="AO122" s="44"/>
      <c r="AP122" s="93"/>
      <c r="AQ122" s="93"/>
      <c r="AR122" s="44"/>
      <c r="AS122" s="44"/>
      <c r="AT122" s="44"/>
      <c r="AU122" s="44"/>
      <c r="AV122" s="44"/>
      <c r="AW122" s="44"/>
    </row>
    <row r="123" spans="1:49" ht="24" hidden="1" customHeight="1">
      <c r="A123" s="396">
        <f t="shared" si="2"/>
        <v>0</v>
      </c>
      <c r="B123" s="81">
        <f t="shared" si="3"/>
        <v>0</v>
      </c>
      <c r="N123" s="84" t="s">
        <v>231</v>
      </c>
      <c r="O123" s="96" t="s">
        <v>338</v>
      </c>
      <c r="P123" s="96"/>
      <c r="Q123" s="60" t="s">
        <v>327</v>
      </c>
      <c r="R123" s="120" t="s">
        <v>325</v>
      </c>
      <c r="S123" s="63"/>
      <c r="T123" s="63"/>
      <c r="U123" s="63"/>
      <c r="V123" s="63"/>
      <c r="W123" s="63"/>
      <c r="X123" s="63"/>
      <c r="Y123" s="63"/>
      <c r="Z123" s="268"/>
      <c r="AA123" s="63"/>
      <c r="AB123" s="67"/>
      <c r="AC123" s="68"/>
      <c r="AD123" s="69"/>
      <c r="AE123" s="269"/>
      <c r="AF123" s="69"/>
      <c r="AG123" s="269"/>
      <c r="AH123" s="270"/>
      <c r="AI123" s="271"/>
      <c r="AJ123" s="71"/>
      <c r="AK123" s="72"/>
      <c r="AL123" s="63"/>
      <c r="AM123" s="44"/>
      <c r="AN123" s="44"/>
      <c r="AO123" s="44"/>
      <c r="AP123" s="93"/>
      <c r="AQ123" s="93"/>
      <c r="AR123" s="44"/>
      <c r="AS123" s="44"/>
      <c r="AT123" s="44"/>
      <c r="AU123" s="44"/>
      <c r="AV123" s="44"/>
      <c r="AW123" s="44"/>
    </row>
    <row r="124" spans="1:49" s="60" customFormat="1" ht="24" customHeight="1">
      <c r="A124" s="396">
        <f t="shared" si="2"/>
        <v>-82.254800000000003</v>
      </c>
      <c r="B124" s="81" t="s">
        <v>339</v>
      </c>
      <c r="C124" s="81"/>
      <c r="D124" s="386">
        <f>+BASIS!I322</f>
        <v>-0.13400000000000001</v>
      </c>
      <c r="E124" s="288"/>
      <c r="F124" s="288">
        <f>-0.07-0.19</f>
        <v>-0.26</v>
      </c>
      <c r="G124" s="27">
        <f>(1.3+3.5)%</f>
        <v>4.8000000000000001E-2</v>
      </c>
      <c r="H124" s="28"/>
      <c r="I124" s="291" t="s">
        <v>340</v>
      </c>
      <c r="J124" s="26">
        <f>+F124+E124+D124-G124*$F$626</f>
        <v>-0.60040000000000004</v>
      </c>
      <c r="K124" s="29"/>
      <c r="L124" s="30">
        <v>137</v>
      </c>
      <c r="M124" s="29">
        <v>3</v>
      </c>
      <c r="N124" s="84" t="s">
        <v>231</v>
      </c>
      <c r="O124" s="96" t="s">
        <v>341</v>
      </c>
      <c r="P124" s="63"/>
      <c r="Q124" s="60" t="s">
        <v>327</v>
      </c>
      <c r="R124" s="120" t="s">
        <v>325</v>
      </c>
      <c r="S124" s="120" t="s">
        <v>342</v>
      </c>
      <c r="T124" s="120" t="s">
        <v>343</v>
      </c>
      <c r="U124" s="120" t="s">
        <v>344</v>
      </c>
      <c r="V124" s="120" t="s">
        <v>345</v>
      </c>
      <c r="W124" s="120" t="s">
        <v>346</v>
      </c>
      <c r="X124" s="121">
        <v>137</v>
      </c>
      <c r="Y124" s="121">
        <f>X124*0.4541698</f>
        <v>62.221262600000003</v>
      </c>
      <c r="Z124" s="122">
        <v>1.07107</v>
      </c>
      <c r="AA124" s="121">
        <v>1</v>
      </c>
      <c r="AB124" s="124">
        <v>0.19</v>
      </c>
      <c r="AC124" s="125">
        <v>3.5000000000000003E-2</v>
      </c>
      <c r="AD124" s="124">
        <f>((AF124-0.05)*(1-AC124))-AB124</f>
        <v>5.4455999999999989</v>
      </c>
      <c r="AE124" s="127" t="s">
        <v>347</v>
      </c>
      <c r="AF124" s="91">
        <v>5.89</v>
      </c>
      <c r="AG124" s="128"/>
      <c r="AH124" s="124">
        <f>AD124</f>
        <v>5.4455999999999989</v>
      </c>
      <c r="AI124" s="207" t="s">
        <v>348</v>
      </c>
      <c r="AJ124" s="63"/>
      <c r="AK124" s="63"/>
    </row>
    <row r="125" spans="1:49" s="60" customFormat="1" ht="24" hidden="1" customHeight="1">
      <c r="A125" s="396">
        <f t="shared" si="2"/>
        <v>0</v>
      </c>
      <c r="B125" s="81">
        <f t="shared" si="3"/>
        <v>0</v>
      </c>
      <c r="C125" s="81"/>
      <c r="D125" s="288"/>
      <c r="E125" s="288"/>
      <c r="F125" s="288"/>
      <c r="G125" s="27"/>
      <c r="H125" s="28"/>
      <c r="I125" s="288"/>
      <c r="J125" s="288"/>
      <c r="K125" s="29"/>
      <c r="L125" s="30"/>
      <c r="M125" s="29"/>
      <c r="N125" s="84" t="s">
        <v>231</v>
      </c>
      <c r="O125" s="96" t="s">
        <v>349</v>
      </c>
      <c r="P125" s="63"/>
      <c r="Q125" s="60" t="s">
        <v>327</v>
      </c>
      <c r="R125" s="120" t="s">
        <v>325</v>
      </c>
      <c r="Z125" s="98"/>
      <c r="AB125" s="87"/>
      <c r="AC125" s="101"/>
      <c r="AD125" s="87"/>
      <c r="AE125" s="90"/>
      <c r="AF125" s="87"/>
      <c r="AH125" s="87"/>
      <c r="AI125" s="81"/>
      <c r="AJ125" s="63"/>
      <c r="AK125" s="63"/>
    </row>
    <row r="126" spans="1:49" ht="24" hidden="1" customHeight="1">
      <c r="A126" s="396">
        <f t="shared" si="2"/>
        <v>0</v>
      </c>
      <c r="B126" s="81">
        <f t="shared" si="3"/>
        <v>0</v>
      </c>
      <c r="N126" s="84" t="s">
        <v>231</v>
      </c>
      <c r="O126" s="96" t="s">
        <v>350</v>
      </c>
      <c r="P126" s="96"/>
      <c r="Q126" s="60" t="s">
        <v>327</v>
      </c>
      <c r="R126" s="120" t="s">
        <v>325</v>
      </c>
      <c r="S126" s="63"/>
      <c r="T126" s="63"/>
      <c r="U126" s="63"/>
      <c r="V126" s="63"/>
      <c r="W126" s="63"/>
      <c r="X126" s="63"/>
      <c r="Y126" s="63"/>
      <c r="Z126" s="268"/>
      <c r="AA126" s="63"/>
      <c r="AB126" s="67"/>
      <c r="AC126" s="68"/>
      <c r="AD126" s="69"/>
      <c r="AE126" s="269"/>
      <c r="AF126" s="69"/>
      <c r="AG126" s="269"/>
      <c r="AH126" s="270"/>
      <c r="AI126" s="271"/>
      <c r="AJ126" s="71"/>
      <c r="AK126" s="72"/>
      <c r="AL126" s="63"/>
      <c r="AM126" s="44"/>
      <c r="AN126" s="44"/>
      <c r="AO126" s="44"/>
      <c r="AP126" s="93"/>
      <c r="AQ126" s="93"/>
      <c r="AR126" s="44"/>
      <c r="AS126" s="44"/>
      <c r="AT126" s="44"/>
      <c r="AU126" s="44"/>
      <c r="AV126" s="44"/>
      <c r="AW126" s="44"/>
    </row>
    <row r="127" spans="1:49" ht="24" customHeight="1">
      <c r="A127" s="396">
        <f t="shared" si="2"/>
        <v>-9.7423999999999999</v>
      </c>
      <c r="B127" s="81" t="s">
        <v>339</v>
      </c>
      <c r="D127" s="26">
        <f>+BASIS!I322</f>
        <v>-0.13400000000000001</v>
      </c>
      <c r="F127" s="288">
        <f>-0.07-0.22</f>
        <v>-0.29000000000000004</v>
      </c>
      <c r="G127" s="27">
        <f>(1.3+3)%</f>
        <v>4.2999999999999997E-2</v>
      </c>
      <c r="I127" s="291" t="s">
        <v>340</v>
      </c>
      <c r="J127" s="26">
        <f>+F127+E127+D127-G127*$F$626</f>
        <v>-0.6089</v>
      </c>
      <c r="L127" s="30">
        <v>16</v>
      </c>
      <c r="M127" s="29">
        <v>1</v>
      </c>
      <c r="N127" s="84" t="s">
        <v>231</v>
      </c>
      <c r="O127" s="96" t="s">
        <v>351</v>
      </c>
      <c r="P127" s="96"/>
      <c r="Q127" s="60" t="s">
        <v>332</v>
      </c>
      <c r="R127" s="120" t="s">
        <v>325</v>
      </c>
      <c r="S127" s="60" t="s">
        <v>342</v>
      </c>
      <c r="T127" s="60" t="s">
        <v>352</v>
      </c>
      <c r="U127" s="60">
        <v>13</v>
      </c>
      <c r="V127" s="60" t="s">
        <v>345</v>
      </c>
      <c r="W127" s="60" t="s">
        <v>346</v>
      </c>
      <c r="X127" s="121">
        <v>16</v>
      </c>
      <c r="Y127" s="97">
        <f>X127*0.725737</f>
        <v>11.611791999999999</v>
      </c>
      <c r="Z127" s="98">
        <v>1.1733499999999999</v>
      </c>
      <c r="AA127" s="97">
        <v>1</v>
      </c>
      <c r="AB127" s="88">
        <v>0.22</v>
      </c>
      <c r="AC127" s="89">
        <v>0.03</v>
      </c>
      <c r="AD127" s="88">
        <f>(((AF127-0.07)*(1-1.3%))*(1-AC127))-AB127</f>
        <v>5.3520097999999994</v>
      </c>
      <c r="AE127" s="90" t="s">
        <v>347</v>
      </c>
      <c r="AF127" s="91">
        <v>5.89</v>
      </c>
      <c r="AG127" s="92"/>
      <c r="AH127" s="88">
        <f>AD127</f>
        <v>5.3520097999999994</v>
      </c>
      <c r="AI127" s="207" t="s">
        <v>353</v>
      </c>
      <c r="AJ127" s="71"/>
      <c r="AK127" s="72"/>
      <c r="AL127" s="63"/>
      <c r="AM127" s="44"/>
      <c r="AN127" s="44"/>
      <c r="AO127" s="44"/>
      <c r="AP127" s="93"/>
      <c r="AQ127" s="93"/>
      <c r="AR127" s="44"/>
      <c r="AS127" s="44"/>
      <c r="AT127" s="44"/>
      <c r="AU127" s="44"/>
      <c r="AV127" s="44"/>
      <c r="AW127" s="44"/>
    </row>
    <row r="128" spans="1:49" s="120" customFormat="1" ht="24" customHeight="1">
      <c r="A128" s="396">
        <f t="shared" si="2"/>
        <v>-73.555999999999997</v>
      </c>
      <c r="B128" s="72" t="s">
        <v>952</v>
      </c>
      <c r="C128" s="81" t="s">
        <v>93</v>
      </c>
      <c r="D128" s="394">
        <f>+BASIS!I322-0.2*$F$626</f>
        <v>-0.99399999999999999</v>
      </c>
      <c r="E128" s="292"/>
      <c r="F128" s="292"/>
      <c r="G128" s="276"/>
      <c r="H128" s="277"/>
      <c r="I128" s="292"/>
      <c r="J128" s="26">
        <f>+I128+F128+E128+D128</f>
        <v>-0.99399999999999999</v>
      </c>
      <c r="K128" s="278"/>
      <c r="L128" s="279">
        <v>74</v>
      </c>
      <c r="M128" s="278">
        <v>1</v>
      </c>
      <c r="N128" s="119" t="s">
        <v>145</v>
      </c>
      <c r="O128" s="96" t="s">
        <v>354</v>
      </c>
      <c r="P128" s="293"/>
      <c r="Q128" s="120" t="s">
        <v>327</v>
      </c>
      <c r="R128" s="120" t="s">
        <v>325</v>
      </c>
      <c r="S128" s="120" t="s">
        <v>223</v>
      </c>
      <c r="T128" s="120" t="s">
        <v>345</v>
      </c>
      <c r="U128" s="120">
        <v>14</v>
      </c>
      <c r="V128" s="120" t="s">
        <v>345</v>
      </c>
      <c r="W128" s="120">
        <v>14</v>
      </c>
      <c r="X128" s="121">
        <v>74</v>
      </c>
      <c r="Y128" s="121">
        <f>X128*0.65</f>
        <v>48.1</v>
      </c>
      <c r="Z128" s="122">
        <v>1.14855</v>
      </c>
      <c r="AA128" s="121" t="s">
        <v>139</v>
      </c>
      <c r="AB128" s="126">
        <v>0</v>
      </c>
      <c r="AC128" s="125">
        <v>0</v>
      </c>
      <c r="AD128" s="126">
        <f>AF128*0.8</f>
        <v>4.7119999999999997</v>
      </c>
      <c r="AE128" s="127" t="s">
        <v>347</v>
      </c>
      <c r="AF128" s="91">
        <v>5.89</v>
      </c>
      <c r="AG128" s="128"/>
      <c r="AH128" s="124">
        <f>AD128</f>
        <v>4.7119999999999997</v>
      </c>
      <c r="AI128" s="118" t="s">
        <v>355</v>
      </c>
      <c r="AJ128" s="293"/>
      <c r="AK128" s="293"/>
    </row>
    <row r="129" spans="1:49" s="120" customFormat="1" ht="24" customHeight="1">
      <c r="A129" s="396">
        <f t="shared" si="2"/>
        <v>-4.0200000000000005</v>
      </c>
      <c r="B129" s="81" t="s">
        <v>953</v>
      </c>
      <c r="C129" s="81"/>
      <c r="D129" s="292">
        <f>+BASIS!I322</f>
        <v>-0.13400000000000001</v>
      </c>
      <c r="E129" s="292"/>
      <c r="F129" s="292"/>
      <c r="G129" s="276"/>
      <c r="H129" s="277"/>
      <c r="I129" s="292"/>
      <c r="J129" s="26">
        <f>+I129+F129+E129+D129</f>
        <v>-0.13400000000000001</v>
      </c>
      <c r="K129" s="29" t="s">
        <v>230</v>
      </c>
      <c r="L129" s="30">
        <v>30</v>
      </c>
      <c r="M129" s="29">
        <v>1</v>
      </c>
      <c r="N129" s="119" t="s">
        <v>231</v>
      </c>
      <c r="O129" s="96" t="s">
        <v>356</v>
      </c>
      <c r="P129" s="293"/>
      <c r="Q129" s="120" t="s">
        <v>357</v>
      </c>
      <c r="R129" s="120" t="s">
        <v>325</v>
      </c>
      <c r="S129" s="120" t="s">
        <v>358</v>
      </c>
      <c r="T129" s="120" t="s">
        <v>358</v>
      </c>
      <c r="U129" s="120">
        <v>15</v>
      </c>
      <c r="V129" s="120" t="s">
        <v>358</v>
      </c>
      <c r="W129" s="120">
        <v>15</v>
      </c>
      <c r="X129" s="121">
        <v>30</v>
      </c>
      <c r="Y129" s="121">
        <f>X129*0.3931738</f>
        <v>11.795214000000001</v>
      </c>
      <c r="Z129" s="122">
        <v>1.1886540000000001</v>
      </c>
      <c r="AA129" s="121" t="s">
        <v>139</v>
      </c>
      <c r="AB129" s="126">
        <v>0</v>
      </c>
      <c r="AC129" s="125">
        <v>0</v>
      </c>
      <c r="AD129" s="126">
        <f>AF129</f>
        <v>5.89</v>
      </c>
      <c r="AE129" s="127" t="s">
        <v>359</v>
      </c>
      <c r="AF129" s="91">
        <v>5.89</v>
      </c>
      <c r="AG129" s="128" t="s">
        <v>352</v>
      </c>
      <c r="AH129" s="124" t="s">
        <v>360</v>
      </c>
      <c r="AI129" s="118" t="s">
        <v>361</v>
      </c>
      <c r="AJ129" s="293"/>
      <c r="AK129" s="293"/>
    </row>
    <row r="130" spans="1:49" s="60" customFormat="1" ht="24" customHeight="1">
      <c r="A130" s="396">
        <f t="shared" si="2"/>
        <v>0</v>
      </c>
      <c r="B130" s="81" t="s">
        <v>954</v>
      </c>
      <c r="C130" s="81"/>
      <c r="D130" s="292">
        <f>+BASIS!I325</f>
        <v>-0.11299999999999999</v>
      </c>
      <c r="E130" s="292"/>
      <c r="F130" s="292"/>
      <c r="G130" s="292"/>
      <c r="H130" s="292"/>
      <c r="I130" s="292"/>
      <c r="J130" s="26">
        <f>+I130+F130+E130+D130</f>
        <v>-0.11299999999999999</v>
      </c>
      <c r="K130" s="29" t="s">
        <v>230</v>
      </c>
      <c r="L130" s="30"/>
      <c r="M130" s="29"/>
      <c r="N130" s="119" t="s">
        <v>362</v>
      </c>
      <c r="O130" s="96" t="s">
        <v>363</v>
      </c>
      <c r="P130" s="293"/>
      <c r="Q130" s="120" t="s">
        <v>332</v>
      </c>
      <c r="R130" s="120" t="s">
        <v>325</v>
      </c>
      <c r="S130" s="120" t="s">
        <v>224</v>
      </c>
      <c r="T130" s="120" t="s">
        <v>224</v>
      </c>
      <c r="U130" s="120">
        <v>16</v>
      </c>
      <c r="V130" s="120" t="s">
        <v>224</v>
      </c>
      <c r="W130" s="120">
        <v>16</v>
      </c>
      <c r="X130" s="294"/>
      <c r="Y130" s="294"/>
      <c r="Z130" s="295"/>
      <c r="AA130" s="121" t="s">
        <v>139</v>
      </c>
      <c r="AB130" s="126">
        <v>0</v>
      </c>
      <c r="AC130" s="125">
        <v>0</v>
      </c>
      <c r="AD130" s="126">
        <f>AF130</f>
        <v>5.88</v>
      </c>
      <c r="AE130" s="127">
        <v>37408</v>
      </c>
      <c r="AF130" s="126">
        <v>5.88</v>
      </c>
      <c r="AG130" s="128"/>
      <c r="AH130" s="124" t="s">
        <v>234</v>
      </c>
      <c r="AI130" s="118" t="s">
        <v>364</v>
      </c>
      <c r="AJ130" s="63"/>
      <c r="AK130" s="63"/>
    </row>
    <row r="131" spans="1:49" ht="24" customHeight="1">
      <c r="A131" s="396">
        <f t="shared" si="2"/>
        <v>-20.224</v>
      </c>
      <c r="B131" s="81" t="s">
        <v>218</v>
      </c>
      <c r="D131" s="26">
        <f>+BASIS!I323</f>
        <v>-4.000000000000001E-3</v>
      </c>
      <c r="E131" s="26">
        <v>-0.06</v>
      </c>
      <c r="G131" s="27" t="s">
        <v>219</v>
      </c>
      <c r="I131" s="205" t="s">
        <v>220</v>
      </c>
      <c r="J131" s="26">
        <f>+F131+E131+D131</f>
        <v>-6.4000000000000001E-2</v>
      </c>
      <c r="L131" s="30">
        <v>316</v>
      </c>
      <c r="M131" s="29">
        <v>13</v>
      </c>
      <c r="N131" s="84" t="s">
        <v>231</v>
      </c>
      <c r="O131" s="96" t="s">
        <v>365</v>
      </c>
      <c r="P131" s="296"/>
      <c r="Q131" s="60" t="s">
        <v>332</v>
      </c>
      <c r="R131" s="297" t="s">
        <v>325</v>
      </c>
      <c r="S131" s="120" t="s">
        <v>223</v>
      </c>
      <c r="T131" s="120" t="s">
        <v>224</v>
      </c>
      <c r="U131" s="120" t="s">
        <v>225</v>
      </c>
      <c r="V131" s="120" t="s">
        <v>226</v>
      </c>
      <c r="W131" s="120" t="s">
        <v>227</v>
      </c>
      <c r="X131" s="121">
        <v>316</v>
      </c>
      <c r="Y131" s="121">
        <f>X131*0.2826923</f>
        <v>89.330766800000006</v>
      </c>
      <c r="Z131" s="122">
        <v>1.0914200000000001</v>
      </c>
      <c r="AA131" s="121">
        <v>2</v>
      </c>
      <c r="AB131" s="124">
        <v>0.2</v>
      </c>
      <c r="AC131" s="125">
        <v>0.06</v>
      </c>
      <c r="AD131" s="126">
        <f>AF131-0.06</f>
        <v>5.95</v>
      </c>
      <c r="AE131" s="127">
        <v>36892</v>
      </c>
      <c r="AF131" s="91">
        <v>6.01</v>
      </c>
      <c r="AG131" s="128" t="s">
        <v>224</v>
      </c>
      <c r="AH131" s="126">
        <f>AD131</f>
        <v>5.95</v>
      </c>
      <c r="AI131" s="129" t="s">
        <v>366</v>
      </c>
      <c r="AJ131" s="134"/>
      <c r="AK131" s="134"/>
      <c r="AL131" s="134"/>
      <c r="AM131" s="134"/>
      <c r="AN131" s="135"/>
      <c r="AO131" s="135"/>
      <c r="AP131" s="134"/>
      <c r="AQ131" s="134"/>
      <c r="AR131" s="134"/>
      <c r="AS131" s="134"/>
      <c r="AT131" s="134"/>
      <c r="AU131" s="134"/>
      <c r="AV131" s="134"/>
      <c r="AW131" s="134"/>
    </row>
    <row r="132" spans="1:49" ht="24" hidden="1" customHeight="1">
      <c r="A132" s="396">
        <f t="shared" si="2"/>
        <v>0</v>
      </c>
      <c r="B132" s="81">
        <f t="shared" si="3"/>
        <v>0</v>
      </c>
      <c r="N132" s="84" t="s">
        <v>367</v>
      </c>
      <c r="O132" s="96" t="s">
        <v>368</v>
      </c>
      <c r="P132" s="96"/>
      <c r="Q132" s="60" t="s">
        <v>332</v>
      </c>
      <c r="R132" s="297" t="s">
        <v>325</v>
      </c>
      <c r="S132" s="63"/>
      <c r="T132" s="63"/>
      <c r="U132" s="63"/>
      <c r="V132" s="63"/>
      <c r="W132" s="63"/>
      <c r="X132" s="63"/>
      <c r="Y132" s="63"/>
      <c r="Z132" s="268"/>
      <c r="AA132" s="63"/>
      <c r="AB132" s="67"/>
      <c r="AC132" s="68"/>
      <c r="AD132" s="69"/>
      <c r="AE132" s="269"/>
      <c r="AF132" s="69"/>
      <c r="AG132" s="269"/>
      <c r="AH132" s="270"/>
      <c r="AI132" s="271"/>
      <c r="AJ132" s="71"/>
      <c r="AK132" s="72"/>
      <c r="AL132" s="63"/>
      <c r="AM132" s="44"/>
      <c r="AN132" s="44"/>
      <c r="AO132" s="44"/>
      <c r="AP132" s="93"/>
      <c r="AQ132" s="93"/>
      <c r="AR132" s="44"/>
      <c r="AS132" s="44"/>
      <c r="AT132" s="44"/>
      <c r="AU132" s="44"/>
      <c r="AV132" s="44"/>
      <c r="AW132" s="44"/>
    </row>
    <row r="133" spans="1:49" ht="24" hidden="1" customHeight="1">
      <c r="A133" s="396">
        <f t="shared" si="2"/>
        <v>0</v>
      </c>
      <c r="B133" s="81">
        <f t="shared" si="3"/>
        <v>0</v>
      </c>
      <c r="N133" s="84" t="s">
        <v>231</v>
      </c>
      <c r="O133" s="96" t="s">
        <v>369</v>
      </c>
      <c r="P133" s="96"/>
      <c r="Q133" s="60" t="s">
        <v>327</v>
      </c>
      <c r="R133" s="120" t="s">
        <v>325</v>
      </c>
      <c r="S133" s="63"/>
      <c r="T133" s="63"/>
      <c r="U133" s="63"/>
      <c r="V133" s="63"/>
      <c r="W133" s="63"/>
      <c r="X133" s="63"/>
      <c r="Y133" s="63"/>
      <c r="Z133" s="268"/>
      <c r="AA133" s="63"/>
      <c r="AB133" s="67"/>
      <c r="AC133" s="68"/>
      <c r="AD133" s="69"/>
      <c r="AE133" s="269"/>
      <c r="AF133" s="69"/>
      <c r="AG133" s="269"/>
      <c r="AH133" s="270"/>
      <c r="AI133" s="271"/>
      <c r="AJ133" s="71"/>
      <c r="AK133" s="72"/>
      <c r="AL133" s="63"/>
      <c r="AM133" s="44"/>
      <c r="AN133" s="44"/>
      <c r="AO133" s="44"/>
      <c r="AP133" s="93"/>
      <c r="AQ133" s="93"/>
      <c r="AR133" s="44"/>
      <c r="AS133" s="44"/>
      <c r="AT133" s="44"/>
      <c r="AU133" s="44"/>
      <c r="AV133" s="44"/>
      <c r="AW133" s="44"/>
    </row>
    <row r="134" spans="1:49" ht="24" hidden="1" customHeight="1">
      <c r="A134" s="396">
        <f t="shared" si="2"/>
        <v>0</v>
      </c>
      <c r="B134" s="81">
        <f t="shared" si="3"/>
        <v>0</v>
      </c>
      <c r="N134" s="84" t="s">
        <v>231</v>
      </c>
      <c r="O134" s="96" t="s">
        <v>370</v>
      </c>
      <c r="P134" s="296"/>
      <c r="Q134" s="60" t="s">
        <v>332</v>
      </c>
      <c r="R134" s="297" t="s">
        <v>325</v>
      </c>
      <c r="S134" s="63"/>
      <c r="T134" s="63"/>
      <c r="U134" s="63"/>
      <c r="V134" s="63"/>
      <c r="W134" s="63"/>
      <c r="X134" s="63"/>
      <c r="Y134" s="65"/>
      <c r="Z134" s="66"/>
      <c r="AA134" s="65"/>
      <c r="AB134" s="67"/>
      <c r="AC134" s="298"/>
      <c r="AD134" s="69"/>
      <c r="AE134" s="269"/>
      <c r="AF134" s="69"/>
      <c r="AG134" s="299"/>
      <c r="AH134" s="67"/>
      <c r="AI134" s="271"/>
      <c r="AJ134" s="72"/>
      <c r="AK134" s="63"/>
      <c r="AL134" s="44"/>
      <c r="AM134" s="44"/>
      <c r="AN134" s="44"/>
      <c r="AO134" s="93"/>
      <c r="AP134" s="93"/>
      <c r="AQ134" s="44"/>
      <c r="AR134" s="44"/>
      <c r="AS134" s="44"/>
      <c r="AT134" s="44"/>
      <c r="AU134" s="44"/>
      <c r="AV134" s="44"/>
      <c r="AW134" s="44"/>
    </row>
    <row r="135" spans="1:49" ht="24" hidden="1" customHeight="1">
      <c r="A135" s="396">
        <f t="shared" si="2"/>
        <v>0</v>
      </c>
      <c r="B135" s="81">
        <f t="shared" si="3"/>
        <v>0</v>
      </c>
      <c r="N135" s="84" t="s">
        <v>231</v>
      </c>
      <c r="O135" s="96" t="s">
        <v>371</v>
      </c>
      <c r="P135" s="296"/>
      <c r="Q135" s="60" t="s">
        <v>332</v>
      </c>
      <c r="R135" s="297" t="s">
        <v>325</v>
      </c>
      <c r="S135" s="63"/>
      <c r="T135" s="63"/>
      <c r="U135" s="63"/>
      <c r="V135" s="63"/>
      <c r="W135" s="63"/>
      <c r="X135" s="63"/>
      <c r="Y135" s="65"/>
      <c r="Z135" s="66"/>
      <c r="AA135" s="65"/>
      <c r="AB135" s="67"/>
      <c r="AC135" s="298"/>
      <c r="AD135" s="69"/>
      <c r="AE135" s="269"/>
      <c r="AF135" s="69"/>
      <c r="AG135" s="299"/>
      <c r="AH135" s="67"/>
      <c r="AI135" s="271"/>
      <c r="AJ135" s="72"/>
      <c r="AK135" s="63"/>
      <c r="AL135" s="44"/>
      <c r="AM135" s="44"/>
      <c r="AN135" s="44"/>
      <c r="AO135" s="93"/>
      <c r="AP135" s="93"/>
      <c r="AQ135" s="44"/>
      <c r="AR135" s="44"/>
      <c r="AS135" s="44"/>
      <c r="AT135" s="44"/>
      <c r="AU135" s="44"/>
      <c r="AV135" s="44"/>
      <c r="AW135" s="44"/>
    </row>
    <row r="136" spans="1:49" ht="24" hidden="1" customHeight="1">
      <c r="A136" s="396">
        <f t="shared" si="2"/>
        <v>0</v>
      </c>
      <c r="B136" s="81">
        <f t="shared" si="3"/>
        <v>0</v>
      </c>
      <c r="N136" s="84" t="s">
        <v>231</v>
      </c>
      <c r="O136" s="96" t="s">
        <v>372</v>
      </c>
      <c r="P136" s="296"/>
      <c r="Q136" s="60" t="s">
        <v>332</v>
      </c>
      <c r="R136" s="297" t="s">
        <v>325</v>
      </c>
      <c r="S136" s="63"/>
      <c r="T136" s="63"/>
      <c r="U136" s="63"/>
      <c r="V136" s="63"/>
      <c r="W136" s="63"/>
      <c r="X136" s="63"/>
      <c r="Y136" s="65"/>
      <c r="Z136" s="66"/>
      <c r="AA136" s="65"/>
      <c r="AB136" s="67"/>
      <c r="AC136" s="298"/>
      <c r="AD136" s="69"/>
      <c r="AE136" s="269"/>
      <c r="AF136" s="69"/>
      <c r="AG136" s="299"/>
      <c r="AH136" s="67"/>
      <c r="AI136" s="271"/>
      <c r="AJ136" s="72"/>
      <c r="AK136" s="63"/>
      <c r="AL136" s="44"/>
      <c r="AM136" s="44"/>
      <c r="AN136" s="44"/>
      <c r="AO136" s="93"/>
      <c r="AP136" s="93"/>
      <c r="AQ136" s="44"/>
      <c r="AR136" s="44"/>
      <c r="AS136" s="44"/>
      <c r="AT136" s="44"/>
      <c r="AU136" s="44"/>
      <c r="AV136" s="44"/>
      <c r="AW136" s="44"/>
    </row>
    <row r="137" spans="1:49" ht="24" hidden="1" customHeight="1">
      <c r="A137" s="396">
        <f t="shared" si="2"/>
        <v>0</v>
      </c>
      <c r="B137" s="81">
        <f t="shared" si="3"/>
        <v>0</v>
      </c>
      <c r="N137" s="84" t="s">
        <v>145</v>
      </c>
      <c r="O137" s="96" t="s">
        <v>373</v>
      </c>
      <c r="P137" s="296"/>
      <c r="Q137" s="60" t="s">
        <v>327</v>
      </c>
      <c r="R137" s="297" t="s">
        <v>325</v>
      </c>
      <c r="S137" s="63"/>
      <c r="T137" s="63"/>
      <c r="U137" s="63"/>
      <c r="V137" s="63"/>
      <c r="W137" s="63"/>
      <c r="X137" s="63"/>
      <c r="Y137" s="65"/>
      <c r="Z137" s="66"/>
      <c r="AA137" s="65"/>
      <c r="AB137" s="67"/>
      <c r="AC137" s="298"/>
      <c r="AD137" s="69"/>
      <c r="AE137" s="269"/>
      <c r="AF137" s="69"/>
      <c r="AG137" s="299"/>
      <c r="AH137" s="67"/>
      <c r="AI137" s="271"/>
      <c r="AJ137" s="72"/>
      <c r="AK137" s="63"/>
      <c r="AL137" s="44"/>
      <c r="AM137" s="44"/>
      <c r="AN137" s="44"/>
      <c r="AO137" s="93"/>
      <c r="AP137" s="93"/>
      <c r="AQ137" s="44"/>
      <c r="AR137" s="44"/>
      <c r="AS137" s="44"/>
      <c r="AT137" s="44"/>
      <c r="AU137" s="44"/>
      <c r="AV137" s="44"/>
      <c r="AW137" s="44"/>
    </row>
    <row r="138" spans="1:49" ht="24" hidden="1" customHeight="1">
      <c r="A138" s="396">
        <f t="shared" ref="A138:A201" si="4">+J138*L138</f>
        <v>0</v>
      </c>
      <c r="B138" s="81">
        <f t="shared" si="3"/>
        <v>0</v>
      </c>
      <c r="N138" s="84" t="s">
        <v>231</v>
      </c>
      <c r="O138" s="96" t="s">
        <v>374</v>
      </c>
      <c r="P138" s="296"/>
      <c r="Q138" s="60" t="s">
        <v>327</v>
      </c>
      <c r="R138" s="120" t="s">
        <v>325</v>
      </c>
      <c r="S138" s="63"/>
      <c r="T138" s="63"/>
      <c r="U138" s="63"/>
      <c r="V138" s="63"/>
      <c r="W138" s="63"/>
      <c r="X138" s="63"/>
      <c r="Y138" s="65"/>
      <c r="Z138" s="66"/>
      <c r="AA138" s="65"/>
      <c r="AB138" s="67"/>
      <c r="AC138" s="298"/>
      <c r="AD138" s="69"/>
      <c r="AE138" s="269"/>
      <c r="AF138" s="69"/>
      <c r="AG138" s="299"/>
      <c r="AH138" s="67"/>
      <c r="AI138" s="271"/>
      <c r="AJ138" s="72"/>
      <c r="AK138" s="63"/>
      <c r="AL138" s="44"/>
      <c r="AM138" s="44"/>
      <c r="AN138" s="44"/>
      <c r="AO138" s="93"/>
      <c r="AP138" s="93"/>
      <c r="AQ138" s="44"/>
      <c r="AR138" s="44"/>
      <c r="AS138" s="44"/>
      <c r="AT138" s="44"/>
      <c r="AU138" s="44"/>
      <c r="AV138" s="44"/>
      <c r="AW138" s="44"/>
    </row>
    <row r="139" spans="1:49" ht="24" hidden="1" customHeight="1">
      <c r="A139" s="396">
        <f t="shared" si="4"/>
        <v>0</v>
      </c>
      <c r="B139" s="81">
        <f t="shared" si="3"/>
        <v>0</v>
      </c>
      <c r="N139" s="84" t="s">
        <v>231</v>
      </c>
      <c r="O139" s="96" t="s">
        <v>375</v>
      </c>
      <c r="P139" s="296"/>
      <c r="Q139" s="60" t="s">
        <v>332</v>
      </c>
      <c r="R139" s="297" t="s">
        <v>325</v>
      </c>
      <c r="S139" s="63"/>
      <c r="T139" s="63"/>
      <c r="U139" s="63"/>
      <c r="V139" s="63"/>
      <c r="W139" s="63"/>
      <c r="X139" s="63"/>
      <c r="Y139" s="65"/>
      <c r="Z139" s="66"/>
      <c r="AA139" s="65"/>
      <c r="AB139" s="67"/>
      <c r="AC139" s="298"/>
      <c r="AD139" s="69"/>
      <c r="AE139" s="269"/>
      <c r="AF139" s="69"/>
      <c r="AG139" s="299"/>
      <c r="AH139" s="67"/>
      <c r="AI139" s="271"/>
      <c r="AJ139" s="72"/>
      <c r="AK139" s="63"/>
      <c r="AL139" s="44"/>
      <c r="AM139" s="44"/>
      <c r="AN139" s="44"/>
      <c r="AO139" s="93"/>
      <c r="AP139" s="93"/>
      <c r="AQ139" s="44"/>
      <c r="AR139" s="44"/>
      <c r="AS139" s="44"/>
      <c r="AT139" s="44"/>
      <c r="AU139" s="44"/>
      <c r="AV139" s="44"/>
      <c r="AW139" s="44"/>
    </row>
    <row r="140" spans="1:49" ht="24" hidden="1" customHeight="1">
      <c r="A140" s="396">
        <f t="shared" si="4"/>
        <v>0</v>
      </c>
      <c r="B140" s="81">
        <f t="shared" si="3"/>
        <v>0</v>
      </c>
      <c r="N140" s="84" t="s">
        <v>231</v>
      </c>
      <c r="O140" s="96" t="s">
        <v>376</v>
      </c>
      <c r="P140" s="96"/>
      <c r="Q140" s="60" t="s">
        <v>327</v>
      </c>
      <c r="R140" s="120" t="s">
        <v>325</v>
      </c>
      <c r="S140" s="63"/>
      <c r="T140" s="63"/>
      <c r="U140" s="63"/>
      <c r="V140" s="63"/>
      <c r="W140" s="63"/>
      <c r="X140" s="63"/>
      <c r="Y140" s="63"/>
      <c r="Z140" s="268"/>
      <c r="AA140" s="63"/>
      <c r="AB140" s="67"/>
      <c r="AC140" s="68"/>
      <c r="AD140" s="69"/>
      <c r="AE140" s="269"/>
      <c r="AF140" s="69"/>
      <c r="AG140" s="269"/>
      <c r="AH140" s="270"/>
      <c r="AI140" s="271"/>
      <c r="AJ140" s="71"/>
      <c r="AK140" s="72"/>
      <c r="AL140" s="63"/>
      <c r="AM140" s="44"/>
      <c r="AN140" s="44"/>
      <c r="AO140" s="44"/>
      <c r="AP140" s="93"/>
      <c r="AQ140" s="93"/>
      <c r="AR140" s="44"/>
      <c r="AS140" s="44"/>
      <c r="AT140" s="44"/>
      <c r="AU140" s="44"/>
      <c r="AV140" s="44"/>
      <c r="AW140" s="44"/>
    </row>
    <row r="141" spans="1:49" ht="24" hidden="1" customHeight="1">
      <c r="A141" s="396">
        <f t="shared" si="4"/>
        <v>0</v>
      </c>
      <c r="B141" s="81">
        <f t="shared" si="3"/>
        <v>0</v>
      </c>
      <c r="N141" s="84" t="s">
        <v>231</v>
      </c>
      <c r="O141" s="96" t="s">
        <v>377</v>
      </c>
      <c r="P141" s="296"/>
      <c r="Q141" s="60" t="s">
        <v>332</v>
      </c>
      <c r="R141" s="297" t="s">
        <v>325</v>
      </c>
      <c r="S141" s="63"/>
      <c r="T141" s="63"/>
      <c r="U141" s="63"/>
      <c r="V141" s="63"/>
      <c r="W141" s="63"/>
      <c r="X141" s="63"/>
      <c r="Y141" s="65"/>
      <c r="Z141" s="66"/>
      <c r="AA141" s="65"/>
      <c r="AB141" s="67"/>
      <c r="AC141" s="298"/>
      <c r="AD141" s="69"/>
      <c r="AE141" s="269"/>
      <c r="AF141" s="69"/>
      <c r="AG141" s="299"/>
      <c r="AH141" s="67"/>
      <c r="AI141" s="271"/>
      <c r="AJ141" s="72"/>
      <c r="AK141" s="63"/>
      <c r="AL141" s="44"/>
      <c r="AM141" s="44"/>
      <c r="AN141" s="44"/>
      <c r="AO141" s="93"/>
      <c r="AP141" s="93"/>
      <c r="AQ141" s="44"/>
      <c r="AR141" s="44"/>
      <c r="AS141" s="44"/>
      <c r="AT141" s="44"/>
      <c r="AU141" s="44"/>
      <c r="AV141" s="44"/>
      <c r="AW141" s="44"/>
    </row>
    <row r="142" spans="1:49" ht="24" hidden="1" customHeight="1">
      <c r="A142" s="396">
        <f t="shared" si="4"/>
        <v>0</v>
      </c>
      <c r="B142" s="81">
        <f t="shared" si="3"/>
        <v>0</v>
      </c>
      <c r="N142" s="84" t="s">
        <v>145</v>
      </c>
      <c r="O142" s="96" t="s">
        <v>378</v>
      </c>
      <c r="P142" s="96"/>
      <c r="Q142" s="60" t="s">
        <v>332</v>
      </c>
      <c r="R142" s="297" t="s">
        <v>325</v>
      </c>
      <c r="S142" s="63"/>
      <c r="T142" s="63"/>
      <c r="U142" s="63"/>
      <c r="V142" s="63"/>
      <c r="W142" s="63"/>
      <c r="X142" s="63"/>
      <c r="Y142" s="63"/>
      <c r="Z142" s="268"/>
      <c r="AA142" s="63"/>
      <c r="AB142" s="67"/>
      <c r="AC142" s="68"/>
      <c r="AD142" s="69"/>
      <c r="AE142" s="269"/>
      <c r="AF142" s="69"/>
      <c r="AG142" s="269"/>
      <c r="AH142" s="270"/>
      <c r="AI142" s="271"/>
      <c r="AJ142" s="71"/>
      <c r="AK142" s="72"/>
      <c r="AL142" s="63"/>
      <c r="AM142" s="44"/>
      <c r="AN142" s="44"/>
      <c r="AO142" s="44"/>
      <c r="AP142" s="93"/>
      <c r="AQ142" s="93"/>
      <c r="AR142" s="44"/>
      <c r="AS142" s="44"/>
      <c r="AT142" s="44"/>
      <c r="AU142" s="44"/>
      <c r="AV142" s="44"/>
      <c r="AW142" s="44"/>
    </row>
    <row r="143" spans="1:49" ht="24" hidden="1" customHeight="1">
      <c r="A143" s="396">
        <f t="shared" si="4"/>
        <v>0</v>
      </c>
      <c r="B143" s="81">
        <f t="shared" si="3"/>
        <v>0</v>
      </c>
      <c r="N143" s="84" t="s">
        <v>231</v>
      </c>
      <c r="O143" s="96" t="s">
        <v>379</v>
      </c>
      <c r="P143" s="96"/>
      <c r="Q143" s="60" t="s">
        <v>327</v>
      </c>
      <c r="R143" s="297" t="s">
        <v>325</v>
      </c>
      <c r="S143" s="63"/>
      <c r="T143" s="63"/>
      <c r="U143" s="63"/>
      <c r="V143" s="63"/>
      <c r="W143" s="63"/>
      <c r="X143" s="63"/>
      <c r="Y143" s="63"/>
      <c r="Z143" s="268"/>
      <c r="AA143" s="63"/>
      <c r="AB143" s="67"/>
      <c r="AC143" s="68"/>
      <c r="AD143" s="69"/>
      <c r="AE143" s="269"/>
      <c r="AF143" s="69"/>
      <c r="AG143" s="269"/>
      <c r="AH143" s="270"/>
      <c r="AI143" s="271"/>
      <c r="AJ143" s="71"/>
      <c r="AK143" s="72"/>
      <c r="AL143" s="63"/>
      <c r="AM143" s="44"/>
      <c r="AN143" s="44"/>
      <c r="AO143" s="44"/>
      <c r="AP143" s="93"/>
      <c r="AQ143" s="93"/>
      <c r="AR143" s="44"/>
      <c r="AS143" s="44"/>
      <c r="AT143" s="44"/>
      <c r="AU143" s="44"/>
      <c r="AV143" s="44"/>
      <c r="AW143" s="44"/>
    </row>
    <row r="144" spans="1:49" ht="33" customHeight="1">
      <c r="A144" s="396">
        <f t="shared" si="4"/>
        <v>-64.007999999999996</v>
      </c>
      <c r="B144" s="81" t="s">
        <v>380</v>
      </c>
      <c r="D144" s="26">
        <f>+BASIS!I324</f>
        <v>-0.11299999999999999</v>
      </c>
      <c r="E144" s="26">
        <v>-5.0000000000000001E-3</v>
      </c>
      <c r="G144" s="27">
        <v>0.03</v>
      </c>
      <c r="I144" s="205" t="s">
        <v>955</v>
      </c>
      <c r="J144" s="26">
        <f>+F144+E144+D144-G144*$F$626-0.005</f>
        <v>-0.252</v>
      </c>
      <c r="L144" s="30">
        <v>254</v>
      </c>
      <c r="M144" s="29">
        <v>1</v>
      </c>
      <c r="N144" s="84" t="s">
        <v>381</v>
      </c>
      <c r="O144" s="96" t="s">
        <v>382</v>
      </c>
      <c r="P144" s="96"/>
      <c r="Q144" s="60" t="s">
        <v>332</v>
      </c>
      <c r="R144" s="120" t="s">
        <v>325</v>
      </c>
      <c r="S144" s="120" t="s">
        <v>383</v>
      </c>
      <c r="T144" s="120" t="s">
        <v>384</v>
      </c>
      <c r="U144" s="120" t="s">
        <v>385</v>
      </c>
      <c r="V144" s="120" t="s">
        <v>386</v>
      </c>
      <c r="W144" s="120" t="s">
        <v>387</v>
      </c>
      <c r="X144" s="121">
        <v>254</v>
      </c>
      <c r="Y144" s="121">
        <f>X144*(23.5728%/23.5728%)*17.2728%</f>
        <v>43.872911999999999</v>
      </c>
      <c r="Z144" s="122">
        <v>1.1127</v>
      </c>
      <c r="AA144" s="121">
        <v>1</v>
      </c>
      <c r="AB144" s="126">
        <v>0.08</v>
      </c>
      <c r="AC144" s="125">
        <v>0.03</v>
      </c>
      <c r="AD144" s="126">
        <f>AF144*(1-AC144)-0.005</f>
        <v>5.718</v>
      </c>
      <c r="AE144" s="127">
        <v>36892</v>
      </c>
      <c r="AF144" s="126">
        <v>5.9</v>
      </c>
      <c r="AG144" s="128"/>
      <c r="AH144" s="126">
        <f>AD144</f>
        <v>5.718</v>
      </c>
      <c r="AI144" s="118" t="s">
        <v>388</v>
      </c>
      <c r="AJ144" s="71"/>
      <c r="AK144" s="72"/>
      <c r="AL144" s="63"/>
      <c r="AM144" s="43"/>
      <c r="AN144" s="43"/>
      <c r="AO144" s="43"/>
      <c r="AP144" s="60"/>
      <c r="AQ144" s="60"/>
      <c r="AR144" s="43"/>
      <c r="AS144" s="43"/>
      <c r="AT144" s="43"/>
      <c r="AU144" s="43"/>
      <c r="AV144" s="43"/>
      <c r="AW144" s="43"/>
    </row>
    <row r="145" spans="1:49" ht="24" customHeight="1">
      <c r="A145" s="396">
        <f t="shared" si="4"/>
        <v>-4.32</v>
      </c>
      <c r="B145" s="81" t="s">
        <v>339</v>
      </c>
      <c r="D145" s="26">
        <f>+BASIS!I322</f>
        <v>-0.13400000000000001</v>
      </c>
      <c r="E145" s="26">
        <v>-0.01</v>
      </c>
      <c r="J145" s="26">
        <f>+I145+F145+E145+D145</f>
        <v>-0.14400000000000002</v>
      </c>
      <c r="L145" s="30">
        <v>30</v>
      </c>
      <c r="M145" s="29">
        <v>1</v>
      </c>
      <c r="N145" s="84" t="s">
        <v>231</v>
      </c>
      <c r="O145" s="96" t="s">
        <v>389</v>
      </c>
      <c r="P145" s="96"/>
      <c r="Q145" s="60" t="s">
        <v>332</v>
      </c>
      <c r="R145" s="297" t="s">
        <v>325</v>
      </c>
      <c r="S145" s="120" t="s">
        <v>223</v>
      </c>
      <c r="T145" s="120" t="s">
        <v>162</v>
      </c>
      <c r="U145" s="120" t="s">
        <v>139</v>
      </c>
      <c r="V145" s="120" t="s">
        <v>386</v>
      </c>
      <c r="W145" s="120">
        <v>18</v>
      </c>
      <c r="X145" s="121">
        <v>30</v>
      </c>
      <c r="Y145" s="121">
        <f>X145*(35.98788%/35.98788%)*29.35177%</f>
        <v>8.8055310000000002</v>
      </c>
      <c r="Z145" s="122">
        <v>1.09988</v>
      </c>
      <c r="AA145" s="121">
        <v>1</v>
      </c>
      <c r="AB145" s="124">
        <v>0</v>
      </c>
      <c r="AC145" s="125">
        <v>0</v>
      </c>
      <c r="AD145" s="126">
        <f>(AF145*(1-AC145))-AB145-0.01</f>
        <v>5.88</v>
      </c>
      <c r="AE145" s="127">
        <v>36892</v>
      </c>
      <c r="AF145" s="91">
        <v>5.89</v>
      </c>
      <c r="AG145" s="128"/>
      <c r="AH145" s="126">
        <f>AD145</f>
        <v>5.88</v>
      </c>
      <c r="AI145" s="118" t="s">
        <v>390</v>
      </c>
      <c r="AJ145" s="71"/>
      <c r="AK145" s="72"/>
      <c r="AL145" s="63"/>
      <c r="AM145" s="43"/>
      <c r="AN145" s="43"/>
      <c r="AO145" s="43"/>
      <c r="AP145" s="60"/>
      <c r="AQ145" s="60"/>
      <c r="AR145" s="43"/>
      <c r="AS145" s="43"/>
      <c r="AT145" s="43"/>
      <c r="AU145" s="43"/>
      <c r="AV145" s="43"/>
      <c r="AW145" s="43"/>
    </row>
    <row r="146" spans="1:49" ht="24" customHeight="1">
      <c r="A146" s="396">
        <f t="shared" si="4"/>
        <v>-3.2160000000000002</v>
      </c>
      <c r="B146" s="81" t="s">
        <v>953</v>
      </c>
      <c r="D146" s="26">
        <f>+BASIS!I322</f>
        <v>-0.13400000000000001</v>
      </c>
      <c r="J146" s="26">
        <f>+I146+F146+E146+D146</f>
        <v>-0.13400000000000001</v>
      </c>
      <c r="K146" s="29" t="s">
        <v>230</v>
      </c>
      <c r="L146" s="30">
        <v>24</v>
      </c>
      <c r="M146" s="29">
        <v>1</v>
      </c>
      <c r="N146" s="84" t="s">
        <v>391</v>
      </c>
      <c r="O146" s="96" t="s">
        <v>392</v>
      </c>
      <c r="P146" s="96"/>
      <c r="Q146" s="60" t="s">
        <v>332</v>
      </c>
      <c r="R146" s="297" t="s">
        <v>325</v>
      </c>
      <c r="S146" s="120" t="s">
        <v>224</v>
      </c>
      <c r="T146" s="120" t="s">
        <v>224</v>
      </c>
      <c r="U146" s="120">
        <v>19</v>
      </c>
      <c r="V146" s="120" t="s">
        <v>224</v>
      </c>
      <c r="W146" s="120">
        <v>19</v>
      </c>
      <c r="X146" s="121">
        <v>24</v>
      </c>
      <c r="Y146" s="121">
        <f>X146*(35%/35%)*26.25%</f>
        <v>6.3000000000000007</v>
      </c>
      <c r="Z146" s="122">
        <v>0.97699999999999998</v>
      </c>
      <c r="AA146" s="121" t="s">
        <v>139</v>
      </c>
      <c r="AB146" s="126">
        <v>0</v>
      </c>
      <c r="AC146" s="125">
        <v>0</v>
      </c>
      <c r="AD146" s="126">
        <f>AF146</f>
        <v>5.89</v>
      </c>
      <c r="AE146" s="127">
        <v>36982</v>
      </c>
      <c r="AF146" s="91">
        <v>5.89</v>
      </c>
      <c r="AG146" s="128"/>
      <c r="AH146" s="124" t="s">
        <v>234</v>
      </c>
      <c r="AI146" s="118" t="s">
        <v>393</v>
      </c>
      <c r="AJ146" s="284" t="s">
        <v>394</v>
      </c>
      <c r="AK146" s="96"/>
      <c r="AL146" s="96"/>
      <c r="AM146" s="96"/>
      <c r="AN146" s="283"/>
      <c r="AO146" s="283"/>
      <c r="AP146" s="284"/>
      <c r="AQ146" s="284"/>
      <c r="AR146" s="284"/>
      <c r="AS146" s="284"/>
      <c r="AT146" s="284"/>
      <c r="AU146" s="284"/>
      <c r="AV146" s="284"/>
      <c r="AW146" s="284"/>
    </row>
    <row r="147" spans="1:49" s="226" customFormat="1" ht="24" hidden="1" customHeight="1">
      <c r="A147" s="396">
        <f t="shared" si="4"/>
        <v>0</v>
      </c>
      <c r="B147" s="81">
        <f t="shared" ref="B147:B159" si="5">+S163</f>
        <v>0</v>
      </c>
      <c r="C147" s="81"/>
      <c r="D147" s="26"/>
      <c r="E147" s="300"/>
      <c r="F147" s="300"/>
      <c r="G147" s="222"/>
      <c r="H147" s="223"/>
      <c r="I147" s="300"/>
      <c r="J147" s="300"/>
      <c r="K147" s="224"/>
      <c r="L147" s="225"/>
      <c r="M147" s="224"/>
      <c r="N147" s="301"/>
      <c r="O147" s="227" t="s">
        <v>395</v>
      </c>
      <c r="P147" s="302"/>
      <c r="Q147" s="226" t="s">
        <v>327</v>
      </c>
      <c r="R147" s="303" t="s">
        <v>325</v>
      </c>
      <c r="S147" s="302"/>
      <c r="T147" s="302"/>
      <c r="U147" s="302"/>
      <c r="V147" s="302"/>
      <c r="W147" s="302"/>
      <c r="X147" s="302"/>
      <c r="Y147" s="304"/>
      <c r="Z147" s="305"/>
      <c r="AA147" s="304"/>
      <c r="AB147" s="306"/>
      <c r="AC147" s="307"/>
      <c r="AD147" s="306"/>
      <c r="AE147" s="308"/>
      <c r="AF147" s="306"/>
      <c r="AG147" s="309"/>
      <c r="AH147" s="306"/>
      <c r="AI147" s="310"/>
      <c r="AJ147" s="302"/>
      <c r="AK147" s="302"/>
    </row>
    <row r="148" spans="1:49" s="226" customFormat="1" ht="24" hidden="1" customHeight="1">
      <c r="A148" s="396">
        <f t="shared" si="4"/>
        <v>0</v>
      </c>
      <c r="B148" s="81">
        <f t="shared" si="5"/>
        <v>0</v>
      </c>
      <c r="C148" s="81"/>
      <c r="D148" s="26"/>
      <c r="E148" s="300"/>
      <c r="F148" s="300"/>
      <c r="G148" s="222"/>
      <c r="H148" s="223"/>
      <c r="I148" s="300"/>
      <c r="J148" s="300"/>
      <c r="K148" s="224"/>
      <c r="L148" s="225"/>
      <c r="M148" s="224"/>
      <c r="N148" s="301"/>
      <c r="O148" s="227" t="s">
        <v>396</v>
      </c>
      <c r="P148" s="302"/>
      <c r="Q148" s="226" t="s">
        <v>357</v>
      </c>
      <c r="R148" s="303" t="s">
        <v>325</v>
      </c>
      <c r="S148" s="302"/>
      <c r="T148" s="302"/>
      <c r="U148" s="302"/>
      <c r="V148" s="302"/>
      <c r="W148" s="302"/>
      <c r="X148" s="302"/>
      <c r="Y148" s="304"/>
      <c r="Z148" s="305"/>
      <c r="AA148" s="304"/>
      <c r="AB148" s="306"/>
      <c r="AC148" s="307"/>
      <c r="AD148" s="306"/>
      <c r="AE148" s="308"/>
      <c r="AF148" s="306"/>
      <c r="AG148" s="309"/>
      <c r="AH148" s="306"/>
      <c r="AI148" s="310"/>
      <c r="AJ148" s="302"/>
      <c r="AK148" s="302"/>
    </row>
    <row r="149" spans="1:49" s="226" customFormat="1" ht="24" hidden="1" customHeight="1">
      <c r="A149" s="396">
        <f t="shared" si="4"/>
        <v>0</v>
      </c>
      <c r="B149" s="81">
        <f t="shared" si="5"/>
        <v>0</v>
      </c>
      <c r="C149" s="81"/>
      <c r="D149" s="26"/>
      <c r="E149" s="300"/>
      <c r="F149" s="300"/>
      <c r="G149" s="222"/>
      <c r="H149" s="223"/>
      <c r="I149" s="300"/>
      <c r="J149" s="300"/>
      <c r="K149" s="224"/>
      <c r="L149" s="225"/>
      <c r="M149" s="224"/>
      <c r="N149" s="301"/>
      <c r="O149" s="227" t="s">
        <v>397</v>
      </c>
      <c r="P149" s="302"/>
      <c r="Q149" s="226" t="s">
        <v>327</v>
      </c>
      <c r="R149" s="303" t="s">
        <v>325</v>
      </c>
      <c r="S149" s="302"/>
      <c r="T149" s="302"/>
      <c r="U149" s="302"/>
      <c r="V149" s="302"/>
      <c r="W149" s="302"/>
      <c r="X149" s="302"/>
      <c r="Y149" s="304"/>
      <c r="Z149" s="305"/>
      <c r="AA149" s="304"/>
      <c r="AB149" s="306"/>
      <c r="AC149" s="307"/>
      <c r="AD149" s="306"/>
      <c r="AE149" s="308"/>
      <c r="AF149" s="306"/>
      <c r="AG149" s="309"/>
      <c r="AH149" s="306"/>
      <c r="AI149" s="310"/>
      <c r="AJ149" s="302"/>
      <c r="AK149" s="302"/>
    </row>
    <row r="150" spans="1:49" s="226" customFormat="1" ht="24" hidden="1" customHeight="1">
      <c r="A150" s="396">
        <f t="shared" si="4"/>
        <v>0</v>
      </c>
      <c r="B150" s="81">
        <f t="shared" si="5"/>
        <v>0</v>
      </c>
      <c r="C150" s="81"/>
      <c r="D150" s="26"/>
      <c r="E150" s="300"/>
      <c r="F150" s="300"/>
      <c r="G150" s="222"/>
      <c r="H150" s="223"/>
      <c r="I150" s="300"/>
      <c r="J150" s="300"/>
      <c r="K150" s="224"/>
      <c r="L150" s="225"/>
      <c r="M150" s="224"/>
      <c r="N150" s="301"/>
      <c r="O150" s="227" t="s">
        <v>398</v>
      </c>
      <c r="P150" s="302"/>
      <c r="Q150" s="226" t="s">
        <v>327</v>
      </c>
      <c r="R150" s="303" t="s">
        <v>325</v>
      </c>
      <c r="S150" s="302"/>
      <c r="T150" s="302"/>
      <c r="U150" s="302"/>
      <c r="V150" s="302"/>
      <c r="W150" s="302"/>
      <c r="X150" s="302"/>
      <c r="Y150" s="304"/>
      <c r="Z150" s="305"/>
      <c r="AA150" s="304"/>
      <c r="AB150" s="306"/>
      <c r="AC150" s="307"/>
      <c r="AD150" s="306"/>
      <c r="AE150" s="308"/>
      <c r="AF150" s="306"/>
      <c r="AG150" s="309"/>
      <c r="AH150" s="306"/>
      <c r="AI150" s="310"/>
      <c r="AJ150" s="302"/>
      <c r="AK150" s="302"/>
    </row>
    <row r="151" spans="1:49" s="226" customFormat="1" ht="24" hidden="1" customHeight="1">
      <c r="A151" s="396">
        <f t="shared" si="4"/>
        <v>0</v>
      </c>
      <c r="B151" s="81">
        <f t="shared" si="5"/>
        <v>0</v>
      </c>
      <c r="C151" s="81"/>
      <c r="D151" s="26"/>
      <c r="E151" s="300"/>
      <c r="F151" s="300"/>
      <c r="G151" s="222"/>
      <c r="H151" s="223"/>
      <c r="I151" s="300"/>
      <c r="J151" s="300"/>
      <c r="K151" s="224"/>
      <c r="L151" s="225"/>
      <c r="M151" s="224"/>
      <c r="N151" s="301"/>
      <c r="O151" s="227" t="s">
        <v>399</v>
      </c>
      <c r="P151" s="302"/>
      <c r="Q151" s="226" t="s">
        <v>327</v>
      </c>
      <c r="R151" s="303" t="s">
        <v>325</v>
      </c>
      <c r="S151" s="302"/>
      <c r="T151" s="302"/>
      <c r="U151" s="302"/>
      <c r="V151" s="302"/>
      <c r="W151" s="302"/>
      <c r="X151" s="302"/>
      <c r="Y151" s="304"/>
      <c r="Z151" s="305"/>
      <c r="AA151" s="304"/>
      <c r="AB151" s="306"/>
      <c r="AC151" s="307"/>
      <c r="AD151" s="306"/>
      <c r="AE151" s="308"/>
      <c r="AF151" s="306"/>
      <c r="AG151" s="309"/>
      <c r="AH151" s="306"/>
      <c r="AI151" s="310"/>
      <c r="AJ151" s="302"/>
      <c r="AK151" s="302"/>
    </row>
    <row r="152" spans="1:49" s="229" customFormat="1" ht="24" hidden="1" customHeight="1">
      <c r="A152" s="396">
        <f t="shared" si="4"/>
        <v>0</v>
      </c>
      <c r="B152" s="81">
        <f t="shared" si="5"/>
        <v>0</v>
      </c>
      <c r="C152" s="81"/>
      <c r="D152" s="26"/>
      <c r="E152" s="221"/>
      <c r="F152" s="221"/>
      <c r="G152" s="222"/>
      <c r="H152" s="223"/>
      <c r="I152" s="221"/>
      <c r="J152" s="221"/>
      <c r="K152" s="224"/>
      <c r="L152" s="225"/>
      <c r="M152" s="224"/>
      <c r="N152" s="301"/>
      <c r="O152" s="227" t="s">
        <v>400</v>
      </c>
      <c r="P152" s="227"/>
      <c r="Q152" s="226" t="s">
        <v>332</v>
      </c>
      <c r="R152" s="303" t="s">
        <v>325</v>
      </c>
      <c r="S152" s="302"/>
      <c r="T152" s="302"/>
      <c r="U152" s="302"/>
      <c r="V152" s="302"/>
      <c r="W152" s="302"/>
      <c r="X152" s="302"/>
      <c r="Y152" s="302"/>
      <c r="Z152" s="311"/>
      <c r="AA152" s="302"/>
      <c r="AB152" s="306"/>
      <c r="AC152" s="307"/>
      <c r="AD152" s="312"/>
      <c r="AE152" s="308"/>
      <c r="AF152" s="312"/>
      <c r="AG152" s="308"/>
      <c r="AH152" s="313"/>
      <c r="AI152" s="310"/>
      <c r="AJ152" s="314"/>
      <c r="AK152" s="315"/>
      <c r="AL152" s="302"/>
      <c r="AM152" s="247"/>
      <c r="AN152" s="247"/>
      <c r="AO152" s="247"/>
      <c r="AP152" s="316"/>
      <c r="AQ152" s="316"/>
      <c r="AR152" s="247"/>
      <c r="AS152" s="247"/>
      <c r="AT152" s="247"/>
      <c r="AU152" s="247"/>
      <c r="AV152" s="247"/>
      <c r="AW152" s="247"/>
    </row>
    <row r="153" spans="1:49" s="229" customFormat="1" ht="24" hidden="1" customHeight="1">
      <c r="A153" s="396">
        <f t="shared" si="4"/>
        <v>0</v>
      </c>
      <c r="B153" s="81">
        <f t="shared" si="5"/>
        <v>0</v>
      </c>
      <c r="C153" s="81"/>
      <c r="D153" s="26"/>
      <c r="E153" s="221"/>
      <c r="F153" s="221"/>
      <c r="G153" s="222"/>
      <c r="H153" s="223"/>
      <c r="I153" s="221"/>
      <c r="J153" s="221"/>
      <c r="K153" s="224"/>
      <c r="L153" s="225"/>
      <c r="M153" s="224"/>
      <c r="N153" s="301"/>
      <c r="O153" s="227" t="s">
        <v>401</v>
      </c>
      <c r="P153" s="227"/>
      <c r="Q153" s="226" t="s">
        <v>332</v>
      </c>
      <c r="R153" s="303" t="s">
        <v>325</v>
      </c>
      <c r="S153" s="302"/>
      <c r="T153" s="302"/>
      <c r="U153" s="302"/>
      <c r="V153" s="302"/>
      <c r="W153" s="302"/>
      <c r="X153" s="302"/>
      <c r="Y153" s="302"/>
      <c r="Z153" s="311"/>
      <c r="AA153" s="302"/>
      <c r="AB153" s="306"/>
      <c r="AC153" s="307"/>
      <c r="AD153" s="312"/>
      <c r="AE153" s="308"/>
      <c r="AF153" s="312"/>
      <c r="AG153" s="308"/>
      <c r="AH153" s="313"/>
      <c r="AI153" s="310"/>
      <c r="AJ153" s="314"/>
      <c r="AK153" s="315"/>
      <c r="AL153" s="302"/>
      <c r="AM153" s="247"/>
      <c r="AN153" s="247"/>
      <c r="AO153" s="247"/>
      <c r="AP153" s="316"/>
      <c r="AQ153" s="316"/>
      <c r="AR153" s="247"/>
      <c r="AS153" s="247"/>
      <c r="AT153" s="247"/>
      <c r="AU153" s="247"/>
      <c r="AV153" s="247"/>
      <c r="AW153" s="247"/>
    </row>
    <row r="154" spans="1:49" s="229" customFormat="1" ht="24" hidden="1" customHeight="1">
      <c r="A154" s="396">
        <f t="shared" si="4"/>
        <v>0</v>
      </c>
      <c r="B154" s="81">
        <f t="shared" si="5"/>
        <v>0</v>
      </c>
      <c r="C154" s="81"/>
      <c r="D154" s="26"/>
      <c r="E154" s="221"/>
      <c r="F154" s="221"/>
      <c r="G154" s="222"/>
      <c r="H154" s="223"/>
      <c r="I154" s="221"/>
      <c r="J154" s="221"/>
      <c r="K154" s="224"/>
      <c r="L154" s="225"/>
      <c r="M154" s="224"/>
      <c r="N154" s="301"/>
      <c r="O154" s="227" t="s">
        <v>402</v>
      </c>
      <c r="P154" s="227"/>
      <c r="Q154" s="226" t="s">
        <v>332</v>
      </c>
      <c r="R154" s="303" t="s">
        <v>325</v>
      </c>
      <c r="S154" s="302"/>
      <c r="T154" s="302"/>
      <c r="U154" s="302"/>
      <c r="V154" s="302"/>
      <c r="W154" s="302"/>
      <c r="X154" s="302"/>
      <c r="Y154" s="302"/>
      <c r="Z154" s="311"/>
      <c r="AA154" s="302"/>
      <c r="AB154" s="306"/>
      <c r="AC154" s="307"/>
      <c r="AD154" s="312"/>
      <c r="AE154" s="308"/>
      <c r="AF154" s="312"/>
      <c r="AG154" s="308"/>
      <c r="AH154" s="313"/>
      <c r="AI154" s="310"/>
      <c r="AJ154" s="314"/>
      <c r="AK154" s="315"/>
      <c r="AL154" s="302"/>
      <c r="AM154" s="247"/>
      <c r="AN154" s="247"/>
      <c r="AO154" s="247"/>
      <c r="AP154" s="316"/>
      <c r="AQ154" s="316"/>
      <c r="AR154" s="247"/>
      <c r="AS154" s="247"/>
      <c r="AT154" s="247"/>
      <c r="AU154" s="247"/>
      <c r="AV154" s="247"/>
      <c r="AW154" s="247"/>
    </row>
    <row r="155" spans="1:49" s="229" customFormat="1" ht="24" hidden="1" customHeight="1">
      <c r="A155" s="396">
        <f t="shared" si="4"/>
        <v>0</v>
      </c>
      <c r="B155" s="81">
        <f t="shared" si="5"/>
        <v>0</v>
      </c>
      <c r="C155" s="81"/>
      <c r="D155" s="26"/>
      <c r="E155" s="221"/>
      <c r="F155" s="221"/>
      <c r="G155" s="222"/>
      <c r="H155" s="223"/>
      <c r="I155" s="221"/>
      <c r="J155" s="221"/>
      <c r="K155" s="224"/>
      <c r="L155" s="225"/>
      <c r="M155" s="224"/>
      <c r="N155" s="301"/>
      <c r="O155" s="227" t="s">
        <v>403</v>
      </c>
      <c r="P155" s="227"/>
      <c r="Q155" s="226" t="s">
        <v>332</v>
      </c>
      <c r="R155" s="303" t="s">
        <v>325</v>
      </c>
      <c r="S155" s="302"/>
      <c r="T155" s="302"/>
      <c r="U155" s="302"/>
      <c r="V155" s="302"/>
      <c r="W155" s="302"/>
      <c r="X155" s="302"/>
      <c r="Y155" s="302"/>
      <c r="Z155" s="311"/>
      <c r="AA155" s="302"/>
      <c r="AB155" s="306"/>
      <c r="AC155" s="307"/>
      <c r="AD155" s="312"/>
      <c r="AE155" s="308"/>
      <c r="AF155" s="312"/>
      <c r="AG155" s="308"/>
      <c r="AH155" s="313"/>
      <c r="AI155" s="310"/>
      <c r="AJ155" s="314"/>
      <c r="AK155" s="315"/>
      <c r="AL155" s="302"/>
      <c r="AM155" s="247"/>
      <c r="AN155" s="247"/>
      <c r="AO155" s="247"/>
      <c r="AP155" s="316"/>
      <c r="AQ155" s="316"/>
      <c r="AR155" s="247"/>
      <c r="AS155" s="247"/>
      <c r="AT155" s="247"/>
      <c r="AU155" s="247"/>
      <c r="AV155" s="247"/>
      <c r="AW155" s="247"/>
    </row>
    <row r="156" spans="1:49" s="229" customFormat="1" ht="24" hidden="1" customHeight="1">
      <c r="A156" s="396">
        <f t="shared" si="4"/>
        <v>0</v>
      </c>
      <c r="B156" s="81">
        <f t="shared" si="5"/>
        <v>0</v>
      </c>
      <c r="C156" s="81"/>
      <c r="D156" s="26"/>
      <c r="E156" s="221"/>
      <c r="F156" s="221"/>
      <c r="G156" s="222"/>
      <c r="H156" s="223"/>
      <c r="I156" s="221"/>
      <c r="J156" s="221"/>
      <c r="K156" s="224"/>
      <c r="L156" s="225"/>
      <c r="M156" s="224"/>
      <c r="N156" s="301"/>
      <c r="O156" s="227" t="s">
        <v>404</v>
      </c>
      <c r="P156" s="227"/>
      <c r="Q156" s="226" t="s">
        <v>332</v>
      </c>
      <c r="R156" s="303" t="s">
        <v>325</v>
      </c>
      <c r="S156" s="302"/>
      <c r="T156" s="302"/>
      <c r="U156" s="302"/>
      <c r="V156" s="302"/>
      <c r="W156" s="302"/>
      <c r="X156" s="302"/>
      <c r="Y156" s="302"/>
      <c r="Z156" s="311"/>
      <c r="AA156" s="302"/>
      <c r="AB156" s="306"/>
      <c r="AC156" s="307"/>
      <c r="AD156" s="312"/>
      <c r="AE156" s="308"/>
      <c r="AF156" s="312"/>
      <c r="AG156" s="308"/>
      <c r="AH156" s="313"/>
      <c r="AI156" s="310"/>
      <c r="AJ156" s="314"/>
      <c r="AK156" s="315"/>
      <c r="AL156" s="302"/>
      <c r="AM156" s="247"/>
      <c r="AN156" s="247"/>
      <c r="AO156" s="247"/>
      <c r="AP156" s="316"/>
      <c r="AQ156" s="316"/>
      <c r="AR156" s="247"/>
      <c r="AS156" s="247"/>
      <c r="AT156" s="247"/>
      <c r="AU156" s="247"/>
      <c r="AV156" s="247"/>
      <c r="AW156" s="247"/>
    </row>
    <row r="157" spans="1:49" s="229" customFormat="1" ht="24" hidden="1" customHeight="1">
      <c r="A157" s="396">
        <f t="shared" si="4"/>
        <v>0</v>
      </c>
      <c r="B157" s="81">
        <f t="shared" si="5"/>
        <v>0</v>
      </c>
      <c r="C157" s="81"/>
      <c r="D157" s="26"/>
      <c r="E157" s="221"/>
      <c r="F157" s="221"/>
      <c r="G157" s="222"/>
      <c r="H157" s="223"/>
      <c r="I157" s="221"/>
      <c r="J157" s="221"/>
      <c r="K157" s="224"/>
      <c r="L157" s="225"/>
      <c r="M157" s="224"/>
      <c r="N157" s="301"/>
      <c r="O157" s="227" t="s">
        <v>405</v>
      </c>
      <c r="P157" s="227"/>
      <c r="Q157" s="226" t="s">
        <v>327</v>
      </c>
      <c r="R157" s="303" t="s">
        <v>325</v>
      </c>
      <c r="S157" s="302"/>
      <c r="T157" s="302"/>
      <c r="U157" s="302"/>
      <c r="V157" s="302"/>
      <c r="W157" s="302"/>
      <c r="X157" s="302"/>
      <c r="Y157" s="302"/>
      <c r="Z157" s="311"/>
      <c r="AA157" s="302"/>
      <c r="AB157" s="306"/>
      <c r="AC157" s="307"/>
      <c r="AD157" s="312"/>
      <c r="AE157" s="308"/>
      <c r="AF157" s="312"/>
      <c r="AG157" s="308"/>
      <c r="AH157" s="313"/>
      <c r="AI157" s="310"/>
      <c r="AJ157" s="314"/>
      <c r="AK157" s="315"/>
      <c r="AL157" s="302"/>
      <c r="AM157" s="247"/>
      <c r="AN157" s="247"/>
      <c r="AO157" s="247"/>
      <c r="AP157" s="316"/>
      <c r="AQ157" s="316"/>
      <c r="AR157" s="247"/>
      <c r="AS157" s="247"/>
      <c r="AT157" s="247"/>
      <c r="AU157" s="247"/>
      <c r="AV157" s="247"/>
      <c r="AW157" s="247"/>
    </row>
    <row r="158" spans="1:49" s="229" customFormat="1" ht="24" hidden="1" customHeight="1">
      <c r="A158" s="396">
        <f t="shared" si="4"/>
        <v>0</v>
      </c>
      <c r="B158" s="81">
        <f t="shared" si="5"/>
        <v>0</v>
      </c>
      <c r="C158" s="81"/>
      <c r="D158" s="26"/>
      <c r="E158" s="221"/>
      <c r="F158" s="221"/>
      <c r="G158" s="222"/>
      <c r="H158" s="223"/>
      <c r="I158" s="221"/>
      <c r="J158" s="221"/>
      <c r="K158" s="224"/>
      <c r="L158" s="225"/>
      <c r="M158" s="224"/>
      <c r="N158" s="301"/>
      <c r="O158" s="227" t="s">
        <v>406</v>
      </c>
      <c r="P158" s="227"/>
      <c r="Q158" s="226" t="s">
        <v>357</v>
      </c>
      <c r="R158" s="303" t="s">
        <v>325</v>
      </c>
      <c r="S158" s="302"/>
      <c r="T158" s="302"/>
      <c r="U158" s="302"/>
      <c r="V158" s="302"/>
      <c r="W158" s="302"/>
      <c r="X158" s="302"/>
      <c r="Y158" s="302"/>
      <c r="Z158" s="311"/>
      <c r="AA158" s="302"/>
      <c r="AB158" s="306"/>
      <c r="AC158" s="307"/>
      <c r="AD158" s="312"/>
      <c r="AE158" s="308"/>
      <c r="AF158" s="312"/>
      <c r="AG158" s="308"/>
      <c r="AH158" s="313"/>
      <c r="AI158" s="310"/>
      <c r="AJ158" s="314"/>
      <c r="AK158" s="315"/>
      <c r="AL158" s="302"/>
      <c r="AM158" s="247"/>
      <c r="AN158" s="247"/>
      <c r="AO158" s="247"/>
      <c r="AP158" s="316"/>
      <c r="AQ158" s="316"/>
      <c r="AR158" s="247"/>
      <c r="AS158" s="247"/>
      <c r="AT158" s="247"/>
      <c r="AU158" s="247"/>
      <c r="AV158" s="247"/>
      <c r="AW158" s="247"/>
    </row>
    <row r="159" spans="1:49" s="229" customFormat="1" ht="24" hidden="1" customHeight="1">
      <c r="A159" s="396">
        <f t="shared" si="4"/>
        <v>0</v>
      </c>
      <c r="B159" s="81">
        <f t="shared" si="5"/>
        <v>0</v>
      </c>
      <c r="C159" s="81"/>
      <c r="D159" s="221"/>
      <c r="E159" s="221"/>
      <c r="F159" s="221"/>
      <c r="G159" s="222"/>
      <c r="H159" s="223"/>
      <c r="I159" s="221"/>
      <c r="J159" s="221"/>
      <c r="K159" s="224"/>
      <c r="L159" s="225"/>
      <c r="M159" s="224"/>
      <c r="N159" s="301"/>
      <c r="O159" s="227" t="s">
        <v>407</v>
      </c>
      <c r="P159" s="227"/>
      <c r="Q159" s="226" t="s">
        <v>357</v>
      </c>
      <c r="R159" s="303" t="s">
        <v>325</v>
      </c>
      <c r="S159" s="302"/>
      <c r="T159" s="302"/>
      <c r="U159" s="302"/>
      <c r="V159" s="302"/>
      <c r="W159" s="302"/>
      <c r="X159" s="302"/>
      <c r="Y159" s="302"/>
      <c r="Z159" s="311"/>
      <c r="AA159" s="302"/>
      <c r="AB159" s="306"/>
      <c r="AC159" s="307"/>
      <c r="AD159" s="312"/>
      <c r="AE159" s="308"/>
      <c r="AF159" s="312"/>
      <c r="AG159" s="308"/>
      <c r="AH159" s="313"/>
      <c r="AI159" s="310"/>
      <c r="AJ159" s="314"/>
      <c r="AK159" s="315"/>
      <c r="AL159" s="302"/>
      <c r="AM159" s="247"/>
      <c r="AN159" s="247"/>
      <c r="AO159" s="247"/>
      <c r="AP159" s="316"/>
      <c r="AQ159" s="316"/>
      <c r="AR159" s="247"/>
      <c r="AS159" s="247"/>
      <c r="AT159" s="247"/>
      <c r="AU159" s="247"/>
      <c r="AV159" s="247"/>
      <c r="AW159" s="247"/>
    </row>
    <row r="160" spans="1:49" s="107" customFormat="1" ht="15.75">
      <c r="A160" s="396">
        <f t="shared" si="4"/>
        <v>0</v>
      </c>
      <c r="B160" s="73" t="s">
        <v>20</v>
      </c>
      <c r="C160" s="73"/>
      <c r="D160" s="254"/>
      <c r="E160" s="106"/>
      <c r="F160" s="106"/>
      <c r="G160" s="75"/>
      <c r="H160" s="76"/>
      <c r="I160" s="106"/>
      <c r="J160" s="106"/>
      <c r="K160" s="77"/>
      <c r="L160" s="78"/>
      <c r="M160" s="77"/>
      <c r="O160" s="73"/>
      <c r="P160" s="73"/>
      <c r="Q160" s="73"/>
      <c r="R160" s="73"/>
      <c r="S160" s="73"/>
      <c r="T160" s="73"/>
      <c r="U160" s="73"/>
      <c r="V160" s="73"/>
      <c r="W160" s="73"/>
      <c r="X160" s="73"/>
      <c r="Y160" s="73"/>
      <c r="Z160" s="73"/>
      <c r="AA160" s="73"/>
      <c r="AB160" s="73"/>
      <c r="AC160" s="73"/>
      <c r="AD160" s="73"/>
      <c r="AE160" s="73"/>
      <c r="AF160" s="73"/>
      <c r="AG160" s="73"/>
      <c r="AH160" s="73"/>
      <c r="AI160" s="73"/>
      <c r="AJ160" s="248"/>
      <c r="AK160" s="108"/>
      <c r="AL160" s="80"/>
      <c r="AM160" s="203"/>
      <c r="AN160" s="203"/>
      <c r="AO160" s="203"/>
      <c r="AP160" s="204"/>
      <c r="AQ160" s="204"/>
      <c r="AR160" s="203"/>
      <c r="AS160" s="203"/>
      <c r="AT160" s="203"/>
      <c r="AU160" s="203"/>
      <c r="AV160" s="203"/>
      <c r="AW160" s="203"/>
    </row>
    <row r="161" spans="1:49" ht="24" customHeight="1">
      <c r="A161" s="396">
        <f t="shared" si="4"/>
        <v>-60.68</v>
      </c>
      <c r="B161" s="81" t="s">
        <v>408</v>
      </c>
      <c r="D161" s="26">
        <f>+BASIS!I19</f>
        <v>-2.5000000000000001E-3</v>
      </c>
      <c r="E161" s="26">
        <v>-0.09</v>
      </c>
      <c r="J161" s="26">
        <f>+I161+F161+E161+D161</f>
        <v>-9.2499999999999999E-2</v>
      </c>
      <c r="L161" s="30">
        <v>656</v>
      </c>
      <c r="M161" s="29">
        <v>14</v>
      </c>
      <c r="N161" s="120" t="s">
        <v>409</v>
      </c>
      <c r="O161" s="83" t="s">
        <v>410</v>
      </c>
      <c r="P161" s="96"/>
      <c r="Q161" s="120" t="s">
        <v>411</v>
      </c>
      <c r="R161" s="120" t="s">
        <v>20</v>
      </c>
      <c r="S161" s="120" t="s">
        <v>412</v>
      </c>
      <c r="T161" s="120" t="s">
        <v>162</v>
      </c>
      <c r="U161" s="120" t="s">
        <v>139</v>
      </c>
      <c r="V161" s="120" t="s">
        <v>413</v>
      </c>
      <c r="W161" s="120">
        <v>20</v>
      </c>
      <c r="X161" s="121">
        <v>656</v>
      </c>
      <c r="Y161" s="121">
        <f>X161*(30.1721%/30.1721%)*26.12%</f>
        <v>171.34719999999999</v>
      </c>
      <c r="Z161" s="122">
        <v>1.03</v>
      </c>
      <c r="AA161" s="121">
        <v>1</v>
      </c>
      <c r="AB161" s="126">
        <v>0</v>
      </c>
      <c r="AC161" s="125">
        <v>0</v>
      </c>
      <c r="AD161" s="126">
        <f>AF161-0.09</f>
        <v>5.91</v>
      </c>
      <c r="AE161" s="127" t="s">
        <v>347</v>
      </c>
      <c r="AF161" s="91">
        <v>6</v>
      </c>
      <c r="AG161" s="128"/>
      <c r="AH161" s="126">
        <f>AD161</f>
        <v>5.91</v>
      </c>
      <c r="AI161" s="118" t="s">
        <v>414</v>
      </c>
      <c r="AJ161" s="44"/>
      <c r="AK161" s="44"/>
      <c r="AL161" s="44"/>
      <c r="AM161" s="44"/>
      <c r="AN161" s="93"/>
      <c r="AO161" s="93"/>
      <c r="AP161" s="44"/>
      <c r="AQ161" s="44"/>
      <c r="AR161" s="44"/>
      <c r="AS161" s="44"/>
      <c r="AT161" s="44"/>
      <c r="AU161" s="44"/>
      <c r="AV161" s="44"/>
      <c r="AW161" s="44"/>
    </row>
    <row r="162" spans="1:49" ht="24" hidden="1" customHeight="1">
      <c r="A162" s="396">
        <f t="shared" si="4"/>
        <v>0</v>
      </c>
      <c r="B162" s="81">
        <f t="shared" ref="B162:B176" si="6">+S178</f>
        <v>0</v>
      </c>
      <c r="D162" s="221"/>
      <c r="N162" s="120" t="s">
        <v>409</v>
      </c>
      <c r="O162" s="83" t="s">
        <v>415</v>
      </c>
      <c r="P162" s="96"/>
      <c r="Q162" s="120" t="s">
        <v>411</v>
      </c>
      <c r="R162" s="120" t="s">
        <v>20</v>
      </c>
      <c r="S162" s="120"/>
      <c r="T162" s="120"/>
      <c r="U162" s="120"/>
      <c r="V162" s="120"/>
      <c r="W162" s="120"/>
      <c r="X162" s="121"/>
      <c r="Y162" s="121"/>
      <c r="Z162" s="122"/>
      <c r="AA162" s="121"/>
      <c r="AB162" s="124"/>
      <c r="AC162" s="125"/>
      <c r="AD162" s="124"/>
      <c r="AE162" s="127"/>
      <c r="AF162" s="91"/>
      <c r="AG162" s="128"/>
      <c r="AH162" s="124"/>
      <c r="AI162" s="118"/>
      <c r="AJ162" s="44"/>
      <c r="AK162" s="44"/>
      <c r="AL162" s="44"/>
      <c r="AM162" s="44"/>
      <c r="AN162" s="93"/>
      <c r="AO162" s="93"/>
      <c r="AP162" s="44"/>
      <c r="AQ162" s="44"/>
      <c r="AR162" s="44"/>
      <c r="AS162" s="44"/>
      <c r="AT162" s="44"/>
      <c r="AU162" s="44"/>
      <c r="AV162" s="44"/>
      <c r="AW162" s="44"/>
    </row>
    <row r="163" spans="1:49" ht="24" hidden="1" customHeight="1">
      <c r="A163" s="396">
        <f t="shared" si="4"/>
        <v>0</v>
      </c>
      <c r="B163" s="81">
        <f t="shared" si="6"/>
        <v>0</v>
      </c>
      <c r="D163" s="221"/>
      <c r="N163" s="120" t="s">
        <v>409</v>
      </c>
      <c r="O163" s="83" t="s">
        <v>416</v>
      </c>
      <c r="P163" s="96"/>
      <c r="Q163" s="120" t="s">
        <v>411</v>
      </c>
      <c r="R163" s="120" t="s">
        <v>20</v>
      </c>
      <c r="S163" s="120"/>
      <c r="T163" s="120"/>
      <c r="U163" s="120"/>
      <c r="V163" s="120"/>
      <c r="W163" s="120"/>
      <c r="X163" s="121"/>
      <c r="Y163" s="121"/>
      <c r="Z163" s="122"/>
      <c r="AA163" s="121"/>
      <c r="AB163" s="124"/>
      <c r="AC163" s="125"/>
      <c r="AD163" s="124"/>
      <c r="AE163" s="127"/>
      <c r="AF163" s="91"/>
      <c r="AG163" s="128"/>
      <c r="AH163" s="124"/>
      <c r="AI163" s="118"/>
      <c r="AJ163" s="44"/>
      <c r="AK163" s="44"/>
      <c r="AL163" s="44"/>
      <c r="AM163" s="44"/>
      <c r="AN163" s="93"/>
      <c r="AO163" s="93"/>
      <c r="AP163" s="44"/>
      <c r="AQ163" s="44"/>
      <c r="AR163" s="44"/>
      <c r="AS163" s="44"/>
      <c r="AT163" s="44"/>
      <c r="AU163" s="44"/>
      <c r="AV163" s="44"/>
      <c r="AW163" s="44"/>
    </row>
    <row r="164" spans="1:49" ht="24" hidden="1" customHeight="1">
      <c r="A164" s="396">
        <f t="shared" si="4"/>
        <v>0</v>
      </c>
      <c r="B164" s="81">
        <f t="shared" si="6"/>
        <v>0</v>
      </c>
      <c r="D164" s="221"/>
      <c r="N164" s="120" t="s">
        <v>409</v>
      </c>
      <c r="O164" s="83" t="s">
        <v>417</v>
      </c>
      <c r="P164" s="96"/>
      <c r="Q164" s="120" t="s">
        <v>411</v>
      </c>
      <c r="R164" s="120" t="s">
        <v>20</v>
      </c>
      <c r="S164" s="120"/>
      <c r="T164" s="120"/>
      <c r="U164" s="120"/>
      <c r="V164" s="120"/>
      <c r="W164" s="120"/>
      <c r="X164" s="121"/>
      <c r="Y164" s="121"/>
      <c r="Z164" s="122"/>
      <c r="AA164" s="121"/>
      <c r="AB164" s="124"/>
      <c r="AC164" s="125"/>
      <c r="AD164" s="124"/>
      <c r="AE164" s="127"/>
      <c r="AF164" s="91"/>
      <c r="AG164" s="128"/>
      <c r="AH164" s="124"/>
      <c r="AI164" s="118"/>
      <c r="AJ164" s="44"/>
      <c r="AK164" s="44"/>
      <c r="AL164" s="44"/>
      <c r="AM164" s="44"/>
      <c r="AN164" s="93"/>
      <c r="AO164" s="93"/>
      <c r="AP164" s="44"/>
      <c r="AQ164" s="44"/>
      <c r="AR164" s="44"/>
      <c r="AS164" s="44"/>
      <c r="AT164" s="44"/>
      <c r="AU164" s="44"/>
      <c r="AV164" s="44"/>
      <c r="AW164" s="44"/>
    </row>
    <row r="165" spans="1:49" ht="24" hidden="1" customHeight="1">
      <c r="A165" s="396">
        <f t="shared" si="4"/>
        <v>0</v>
      </c>
      <c r="B165" s="81">
        <f t="shared" si="6"/>
        <v>0</v>
      </c>
      <c r="D165" s="221"/>
      <c r="N165" s="120" t="s">
        <v>409</v>
      </c>
      <c r="O165" s="83" t="s">
        <v>418</v>
      </c>
      <c r="P165" s="96"/>
      <c r="Q165" s="120" t="s">
        <v>411</v>
      </c>
      <c r="R165" s="120" t="s">
        <v>20</v>
      </c>
      <c r="S165" s="120"/>
      <c r="T165" s="120"/>
      <c r="U165" s="120"/>
      <c r="V165" s="120"/>
      <c r="W165" s="120"/>
      <c r="X165" s="121"/>
      <c r="Y165" s="121"/>
      <c r="Z165" s="122"/>
      <c r="AA165" s="121"/>
      <c r="AB165" s="124"/>
      <c r="AC165" s="125"/>
      <c r="AD165" s="124"/>
      <c r="AE165" s="127"/>
      <c r="AF165" s="91"/>
      <c r="AG165" s="128"/>
      <c r="AH165" s="124"/>
      <c r="AI165" s="118"/>
      <c r="AJ165" s="44"/>
      <c r="AK165" s="44"/>
      <c r="AL165" s="44"/>
      <c r="AM165" s="44"/>
      <c r="AN165" s="93"/>
      <c r="AO165" s="93"/>
      <c r="AP165" s="44"/>
      <c r="AQ165" s="44"/>
      <c r="AR165" s="44"/>
      <c r="AS165" s="44"/>
      <c r="AT165" s="44"/>
      <c r="AU165" s="44"/>
      <c r="AV165" s="44"/>
      <c r="AW165" s="44"/>
    </row>
    <row r="166" spans="1:49" ht="24" hidden="1" customHeight="1">
      <c r="A166" s="396">
        <f t="shared" si="4"/>
        <v>0</v>
      </c>
      <c r="B166" s="81">
        <f t="shared" si="6"/>
        <v>0</v>
      </c>
      <c r="D166" s="221"/>
      <c r="N166" s="120" t="s">
        <v>409</v>
      </c>
      <c r="O166" s="83" t="s">
        <v>419</v>
      </c>
      <c r="P166" s="96"/>
      <c r="Q166" s="120" t="s">
        <v>411</v>
      </c>
      <c r="R166" s="120" t="s">
        <v>20</v>
      </c>
      <c r="S166" s="120"/>
      <c r="T166" s="120"/>
      <c r="U166" s="120"/>
      <c r="V166" s="120"/>
      <c r="W166" s="120"/>
      <c r="X166" s="121"/>
      <c r="Y166" s="121"/>
      <c r="Z166" s="122"/>
      <c r="AA166" s="121"/>
      <c r="AB166" s="124"/>
      <c r="AC166" s="125"/>
      <c r="AD166" s="124"/>
      <c r="AE166" s="127"/>
      <c r="AF166" s="91"/>
      <c r="AG166" s="128"/>
      <c r="AH166" s="124"/>
      <c r="AI166" s="118"/>
      <c r="AJ166" s="44"/>
      <c r="AK166" s="44"/>
      <c r="AL166" s="44"/>
      <c r="AM166" s="44"/>
      <c r="AN166" s="93"/>
      <c r="AO166" s="93"/>
      <c r="AP166" s="44"/>
      <c r="AQ166" s="44"/>
      <c r="AR166" s="44"/>
      <c r="AS166" s="44"/>
      <c r="AT166" s="44"/>
      <c r="AU166" s="44"/>
      <c r="AV166" s="44"/>
      <c r="AW166" s="44"/>
    </row>
    <row r="167" spans="1:49" ht="24" hidden="1" customHeight="1">
      <c r="A167" s="396">
        <f t="shared" si="4"/>
        <v>0</v>
      </c>
      <c r="B167" s="81">
        <f t="shared" si="6"/>
        <v>0</v>
      </c>
      <c r="D167" s="221"/>
      <c r="N167" s="120" t="s">
        <v>409</v>
      </c>
      <c r="O167" s="83" t="s">
        <v>420</v>
      </c>
      <c r="P167" s="96"/>
      <c r="Q167" s="120" t="s">
        <v>411</v>
      </c>
      <c r="R167" s="120" t="s">
        <v>20</v>
      </c>
      <c r="S167" s="120"/>
      <c r="T167" s="120"/>
      <c r="U167" s="120"/>
      <c r="V167" s="120"/>
      <c r="W167" s="120"/>
      <c r="X167" s="121"/>
      <c r="Y167" s="121"/>
      <c r="Z167" s="122"/>
      <c r="AA167" s="121"/>
      <c r="AB167" s="124"/>
      <c r="AC167" s="125"/>
      <c r="AD167" s="124"/>
      <c r="AE167" s="127"/>
      <c r="AF167" s="91"/>
      <c r="AG167" s="128"/>
      <c r="AH167" s="124"/>
      <c r="AI167" s="118"/>
      <c r="AJ167" s="44"/>
      <c r="AK167" s="44"/>
      <c r="AL167" s="44"/>
      <c r="AM167" s="44"/>
      <c r="AN167" s="93"/>
      <c r="AO167" s="93"/>
      <c r="AP167" s="44"/>
      <c r="AQ167" s="44"/>
      <c r="AR167" s="44"/>
      <c r="AS167" s="44"/>
      <c r="AT167" s="44"/>
      <c r="AU167" s="44"/>
      <c r="AV167" s="44"/>
      <c r="AW167" s="44"/>
    </row>
    <row r="168" spans="1:49" ht="24" hidden="1" customHeight="1">
      <c r="A168" s="396">
        <f t="shared" si="4"/>
        <v>0</v>
      </c>
      <c r="B168" s="81">
        <f t="shared" si="6"/>
        <v>0</v>
      </c>
      <c r="D168" s="221"/>
      <c r="N168" s="120" t="s">
        <v>409</v>
      </c>
      <c r="O168" s="83" t="s">
        <v>421</v>
      </c>
      <c r="P168" s="96"/>
      <c r="Q168" s="120" t="s">
        <v>411</v>
      </c>
      <c r="R168" s="120" t="s">
        <v>20</v>
      </c>
      <c r="S168" s="120"/>
      <c r="T168" s="120"/>
      <c r="U168" s="120"/>
      <c r="V168" s="120"/>
      <c r="W168" s="120"/>
      <c r="X168" s="121"/>
      <c r="Y168" s="121"/>
      <c r="Z168" s="122"/>
      <c r="AA168" s="121"/>
      <c r="AB168" s="124"/>
      <c r="AC168" s="125"/>
      <c r="AD168" s="124"/>
      <c r="AE168" s="127"/>
      <c r="AF168" s="91"/>
      <c r="AG168" s="128"/>
      <c r="AH168" s="124"/>
      <c r="AI168" s="118"/>
      <c r="AJ168" s="44"/>
      <c r="AK168" s="44"/>
      <c r="AL168" s="44"/>
      <c r="AM168" s="44"/>
      <c r="AN168" s="93"/>
      <c r="AO168" s="93"/>
      <c r="AP168" s="44"/>
      <c r="AQ168" s="44"/>
      <c r="AR168" s="44"/>
      <c r="AS168" s="44"/>
      <c r="AT168" s="44"/>
      <c r="AU168" s="44"/>
      <c r="AV168" s="44"/>
      <c r="AW168" s="44"/>
    </row>
    <row r="169" spans="1:49" ht="24" hidden="1" customHeight="1">
      <c r="A169" s="396">
        <f t="shared" si="4"/>
        <v>0</v>
      </c>
      <c r="B169" s="81">
        <f t="shared" si="6"/>
        <v>0</v>
      </c>
      <c r="D169" s="221"/>
      <c r="N169" s="120" t="s">
        <v>409</v>
      </c>
      <c r="O169" s="83" t="s">
        <v>422</v>
      </c>
      <c r="P169" s="96"/>
      <c r="Q169" s="120" t="s">
        <v>411</v>
      </c>
      <c r="R169" s="120" t="s">
        <v>20</v>
      </c>
      <c r="S169" s="120"/>
      <c r="T169" s="120"/>
      <c r="U169" s="120"/>
      <c r="V169" s="120"/>
      <c r="W169" s="120"/>
      <c r="X169" s="121"/>
      <c r="Y169" s="121"/>
      <c r="Z169" s="122"/>
      <c r="AA169" s="121"/>
      <c r="AB169" s="124"/>
      <c r="AC169" s="125"/>
      <c r="AD169" s="124"/>
      <c r="AE169" s="127"/>
      <c r="AF169" s="91"/>
      <c r="AG169" s="128"/>
      <c r="AH169" s="124"/>
      <c r="AI169" s="118"/>
      <c r="AJ169" s="44"/>
      <c r="AK169" s="44"/>
      <c r="AL169" s="44"/>
      <c r="AM169" s="44"/>
      <c r="AN169" s="93"/>
      <c r="AO169" s="93"/>
      <c r="AP169" s="44"/>
      <c r="AQ169" s="44"/>
      <c r="AR169" s="44"/>
      <c r="AS169" s="44"/>
      <c r="AT169" s="44"/>
      <c r="AU169" s="44"/>
      <c r="AV169" s="44"/>
      <c r="AW169" s="44"/>
    </row>
    <row r="170" spans="1:49" ht="24" hidden="1" customHeight="1">
      <c r="A170" s="396">
        <f t="shared" si="4"/>
        <v>0</v>
      </c>
      <c r="B170" s="81">
        <f t="shared" si="6"/>
        <v>0</v>
      </c>
      <c r="D170" s="221"/>
      <c r="N170" s="120" t="s">
        <v>409</v>
      </c>
      <c r="O170" s="83" t="s">
        <v>423</v>
      </c>
      <c r="P170" s="96"/>
      <c r="Q170" s="120" t="s">
        <v>411</v>
      </c>
      <c r="R170" s="120" t="s">
        <v>20</v>
      </c>
      <c r="S170" s="120"/>
      <c r="T170" s="120"/>
      <c r="U170" s="120"/>
      <c r="V170" s="120"/>
      <c r="W170" s="120"/>
      <c r="X170" s="121"/>
      <c r="Y170" s="121"/>
      <c r="Z170" s="122"/>
      <c r="AA170" s="121"/>
      <c r="AB170" s="124"/>
      <c r="AC170" s="125"/>
      <c r="AD170" s="124"/>
      <c r="AE170" s="127"/>
      <c r="AF170" s="91"/>
      <c r="AG170" s="128"/>
      <c r="AH170" s="124"/>
      <c r="AI170" s="118"/>
      <c r="AJ170" s="44"/>
      <c r="AK170" s="44"/>
      <c r="AL170" s="44"/>
      <c r="AM170" s="44"/>
      <c r="AN170" s="93"/>
      <c r="AO170" s="93"/>
      <c r="AP170" s="44"/>
      <c r="AQ170" s="44"/>
      <c r="AR170" s="44"/>
      <c r="AS170" s="44"/>
      <c r="AT170" s="44"/>
      <c r="AU170" s="44"/>
      <c r="AV170" s="44"/>
      <c r="AW170" s="44"/>
    </row>
    <row r="171" spans="1:49" ht="24" hidden="1" customHeight="1">
      <c r="A171" s="396">
        <f t="shared" si="4"/>
        <v>0</v>
      </c>
      <c r="B171" s="81">
        <f t="shared" si="6"/>
        <v>0</v>
      </c>
      <c r="D171" s="221"/>
      <c r="N171" s="120" t="s">
        <v>409</v>
      </c>
      <c r="O171" s="83" t="s">
        <v>424</v>
      </c>
      <c r="P171" s="96"/>
      <c r="Q171" s="120" t="s">
        <v>411</v>
      </c>
      <c r="R171" s="120" t="s">
        <v>20</v>
      </c>
      <c r="S171" s="120"/>
      <c r="T171" s="120"/>
      <c r="U171" s="120"/>
      <c r="V171" s="120"/>
      <c r="W171" s="120"/>
      <c r="X171" s="121"/>
      <c r="Y171" s="121"/>
      <c r="Z171" s="122"/>
      <c r="AA171" s="121"/>
      <c r="AB171" s="124"/>
      <c r="AC171" s="125"/>
      <c r="AD171" s="124"/>
      <c r="AE171" s="127"/>
      <c r="AF171" s="91"/>
      <c r="AG171" s="128"/>
      <c r="AH171" s="124"/>
      <c r="AI171" s="118"/>
      <c r="AJ171" s="44"/>
      <c r="AK171" s="44"/>
      <c r="AL171" s="44"/>
      <c r="AM171" s="44"/>
      <c r="AN171" s="93"/>
      <c r="AO171" s="93"/>
      <c r="AP171" s="44"/>
      <c r="AQ171" s="44"/>
      <c r="AR171" s="44"/>
      <c r="AS171" s="44"/>
      <c r="AT171" s="44"/>
      <c r="AU171" s="44"/>
      <c r="AV171" s="44"/>
      <c r="AW171" s="44"/>
    </row>
    <row r="172" spans="1:49" ht="24" hidden="1" customHeight="1">
      <c r="A172" s="396">
        <f t="shared" si="4"/>
        <v>0</v>
      </c>
      <c r="B172" s="81">
        <f t="shared" si="6"/>
        <v>0</v>
      </c>
      <c r="D172" s="221"/>
      <c r="N172" s="120" t="s">
        <v>409</v>
      </c>
      <c r="O172" s="83" t="s">
        <v>425</v>
      </c>
      <c r="P172" s="96"/>
      <c r="Q172" s="120" t="s">
        <v>411</v>
      </c>
      <c r="R172" s="120" t="s">
        <v>20</v>
      </c>
      <c r="S172" s="120"/>
      <c r="T172" s="120"/>
      <c r="U172" s="120"/>
      <c r="V172" s="120"/>
      <c r="W172" s="120"/>
      <c r="X172" s="121"/>
      <c r="Y172" s="121"/>
      <c r="Z172" s="122"/>
      <c r="AA172" s="121"/>
      <c r="AB172" s="124"/>
      <c r="AC172" s="125"/>
      <c r="AD172" s="124"/>
      <c r="AE172" s="127"/>
      <c r="AF172" s="91"/>
      <c r="AG172" s="128"/>
      <c r="AH172" s="124"/>
      <c r="AI172" s="118"/>
      <c r="AJ172" s="44"/>
      <c r="AK172" s="44"/>
      <c r="AL172" s="44"/>
      <c r="AM172" s="44"/>
      <c r="AN172" s="93"/>
      <c r="AO172" s="93"/>
      <c r="AP172" s="44"/>
      <c r="AQ172" s="44"/>
      <c r="AR172" s="44"/>
      <c r="AS172" s="44"/>
      <c r="AT172" s="44"/>
      <c r="AU172" s="44"/>
      <c r="AV172" s="44"/>
      <c r="AW172" s="44"/>
    </row>
    <row r="173" spans="1:49" ht="24" hidden="1" customHeight="1">
      <c r="A173" s="396">
        <f t="shared" si="4"/>
        <v>0</v>
      </c>
      <c r="B173" s="81">
        <f t="shared" si="6"/>
        <v>0</v>
      </c>
      <c r="D173" s="221"/>
      <c r="N173" s="120" t="s">
        <v>409</v>
      </c>
      <c r="O173" s="83" t="s">
        <v>426</v>
      </c>
      <c r="P173" s="96"/>
      <c r="Q173" s="120" t="s">
        <v>411</v>
      </c>
      <c r="R173" s="120" t="s">
        <v>20</v>
      </c>
      <c r="S173" s="120"/>
      <c r="T173" s="120"/>
      <c r="U173" s="120"/>
      <c r="V173" s="120"/>
      <c r="W173" s="120"/>
      <c r="X173" s="121"/>
      <c r="Y173" s="121"/>
      <c r="Z173" s="122"/>
      <c r="AA173" s="121"/>
      <c r="AB173" s="124"/>
      <c r="AC173" s="125"/>
      <c r="AD173" s="124"/>
      <c r="AE173" s="127"/>
      <c r="AF173" s="91"/>
      <c r="AG173" s="128"/>
      <c r="AH173" s="124"/>
      <c r="AI173" s="118"/>
      <c r="AJ173" s="44"/>
      <c r="AK173" s="44"/>
      <c r="AL173" s="44"/>
      <c r="AM173" s="44"/>
      <c r="AN173" s="93"/>
      <c r="AO173" s="93"/>
      <c r="AP173" s="44"/>
      <c r="AQ173" s="44"/>
      <c r="AR173" s="44"/>
      <c r="AS173" s="44"/>
      <c r="AT173" s="44"/>
      <c r="AU173" s="44"/>
      <c r="AV173" s="44"/>
      <c r="AW173" s="44"/>
    </row>
    <row r="174" spans="1:49" ht="24" hidden="1" customHeight="1">
      <c r="A174" s="396">
        <f t="shared" si="4"/>
        <v>0</v>
      </c>
      <c r="B174" s="81">
        <f t="shared" si="6"/>
        <v>0</v>
      </c>
      <c r="D174" s="221"/>
      <c r="N174" s="120" t="s">
        <v>409</v>
      </c>
      <c r="O174" s="83" t="s">
        <v>427</v>
      </c>
      <c r="P174" s="96"/>
      <c r="Q174" s="120" t="s">
        <v>411</v>
      </c>
      <c r="R174" s="120" t="s">
        <v>20</v>
      </c>
      <c r="S174" s="120"/>
      <c r="T174" s="120"/>
      <c r="U174" s="120"/>
      <c r="V174" s="120"/>
      <c r="W174" s="120"/>
      <c r="X174" s="121"/>
      <c r="Y174" s="121"/>
      <c r="Z174" s="122"/>
      <c r="AA174" s="121"/>
      <c r="AB174" s="124"/>
      <c r="AC174" s="125"/>
      <c r="AD174" s="124"/>
      <c r="AE174" s="127"/>
      <c r="AF174" s="91"/>
      <c r="AG174" s="128"/>
      <c r="AH174" s="124"/>
      <c r="AI174" s="118"/>
      <c r="AJ174" s="44"/>
      <c r="AK174" s="44"/>
      <c r="AL174" s="44"/>
      <c r="AM174" s="44"/>
      <c r="AN174" s="93"/>
      <c r="AO174" s="93"/>
      <c r="AP174" s="44"/>
      <c r="AQ174" s="44"/>
      <c r="AR174" s="44"/>
      <c r="AS174" s="44"/>
      <c r="AT174" s="44"/>
      <c r="AU174" s="44"/>
      <c r="AV174" s="44"/>
      <c r="AW174" s="44"/>
    </row>
    <row r="175" spans="1:49" s="229" customFormat="1" hidden="1">
      <c r="A175" s="396">
        <f t="shared" si="4"/>
        <v>0</v>
      </c>
      <c r="B175" s="81">
        <f t="shared" si="6"/>
        <v>0</v>
      </c>
      <c r="C175" s="81"/>
      <c r="D175" s="221"/>
      <c r="E175" s="221"/>
      <c r="F175" s="221"/>
      <c r="G175" s="222"/>
      <c r="H175" s="223"/>
      <c r="I175" s="221"/>
      <c r="J175" s="221"/>
      <c r="K175" s="224"/>
      <c r="L175" s="225"/>
      <c r="M175" s="224"/>
      <c r="N175" s="303"/>
      <c r="O175" s="227" t="s">
        <v>428</v>
      </c>
      <c r="P175" s="227"/>
      <c r="Q175" s="303"/>
      <c r="R175" s="303"/>
      <c r="S175" s="303"/>
      <c r="T175" s="303"/>
      <c r="U175" s="303"/>
      <c r="V175" s="303"/>
      <c r="W175" s="303"/>
      <c r="X175" s="317"/>
      <c r="Y175" s="317"/>
      <c r="Z175" s="318"/>
      <c r="AA175" s="317"/>
      <c r="AB175" s="319"/>
      <c r="AC175" s="320"/>
      <c r="AD175" s="319"/>
      <c r="AE175" s="321"/>
      <c r="AF175" s="322"/>
      <c r="AG175" s="323"/>
      <c r="AH175" s="319"/>
      <c r="AI175" s="324"/>
      <c r="AJ175" s="247"/>
      <c r="AK175" s="247"/>
      <c r="AL175" s="247"/>
      <c r="AM175" s="247"/>
      <c r="AN175" s="316"/>
      <c r="AO175" s="316"/>
      <c r="AP175" s="247"/>
      <c r="AQ175" s="247"/>
      <c r="AR175" s="247"/>
      <c r="AS175" s="247"/>
      <c r="AT175" s="247"/>
      <c r="AU175" s="247"/>
      <c r="AV175" s="247"/>
      <c r="AW175" s="247"/>
    </row>
    <row r="176" spans="1:49" s="229" customFormat="1" hidden="1">
      <c r="A176" s="396">
        <f t="shared" si="4"/>
        <v>0</v>
      </c>
      <c r="B176" s="81">
        <f t="shared" si="6"/>
        <v>0</v>
      </c>
      <c r="C176" s="81"/>
      <c r="D176" s="221"/>
      <c r="E176" s="221"/>
      <c r="F176" s="221"/>
      <c r="G176" s="222"/>
      <c r="H176" s="223"/>
      <c r="I176" s="221"/>
      <c r="J176" s="221"/>
      <c r="K176" s="224"/>
      <c r="L176" s="225"/>
      <c r="M176" s="224"/>
      <c r="N176" s="303"/>
      <c r="O176" s="227" t="s">
        <v>429</v>
      </c>
      <c r="P176" s="227"/>
      <c r="Q176" s="303"/>
      <c r="R176" s="303"/>
      <c r="S176" s="303"/>
      <c r="T176" s="303"/>
      <c r="U176" s="303"/>
      <c r="V176" s="303"/>
      <c r="W176" s="303"/>
      <c r="X176" s="317"/>
      <c r="Y176" s="317"/>
      <c r="Z176" s="318"/>
      <c r="AA176" s="317"/>
      <c r="AB176" s="319"/>
      <c r="AC176" s="320"/>
      <c r="AD176" s="319"/>
      <c r="AE176" s="321"/>
      <c r="AF176" s="322"/>
      <c r="AG176" s="323"/>
      <c r="AH176" s="319"/>
      <c r="AI176" s="324"/>
      <c r="AJ176" s="247"/>
      <c r="AK176" s="247"/>
      <c r="AL176" s="247"/>
      <c r="AM176" s="247"/>
      <c r="AN176" s="316"/>
      <c r="AO176" s="316"/>
      <c r="AP176" s="247"/>
      <c r="AQ176" s="247"/>
      <c r="AR176" s="247"/>
      <c r="AS176" s="247"/>
      <c r="AT176" s="247"/>
      <c r="AU176" s="247"/>
      <c r="AV176" s="247"/>
      <c r="AW176" s="247"/>
    </row>
    <row r="177" spans="1:49" s="229" customFormat="1" hidden="1">
      <c r="A177" s="396">
        <f t="shared" si="4"/>
        <v>0</v>
      </c>
      <c r="B177" s="81" t="s">
        <v>430</v>
      </c>
      <c r="C177" s="81"/>
      <c r="D177" s="26" t="s">
        <v>86</v>
      </c>
      <c r="E177" s="221"/>
      <c r="F177" s="221"/>
      <c r="G177" s="222"/>
      <c r="H177" s="223"/>
      <c r="I177" s="221"/>
      <c r="J177" s="221"/>
      <c r="K177" s="224"/>
      <c r="L177" s="225"/>
      <c r="M177" s="224"/>
      <c r="N177" s="303"/>
      <c r="O177" s="227" t="s">
        <v>431</v>
      </c>
      <c r="P177" s="227"/>
      <c r="Q177" s="303"/>
      <c r="R177" s="303"/>
      <c r="S177" s="303"/>
      <c r="T177" s="303"/>
      <c r="U177" s="303"/>
      <c r="V177" s="303"/>
      <c r="W177" s="303"/>
      <c r="X177" s="317"/>
      <c r="Y177" s="317"/>
      <c r="Z177" s="318"/>
      <c r="AA177" s="317"/>
      <c r="AB177" s="319"/>
      <c r="AC177" s="320"/>
      <c r="AD177" s="319"/>
      <c r="AE177" s="321"/>
      <c r="AF177" s="322"/>
      <c r="AG177" s="323"/>
      <c r="AH177" s="319"/>
      <c r="AI177" s="324"/>
      <c r="AJ177" s="247"/>
      <c r="AK177" s="247"/>
      <c r="AL177" s="247"/>
      <c r="AM177" s="247"/>
      <c r="AN177" s="316"/>
      <c r="AO177" s="316"/>
      <c r="AP177" s="247"/>
      <c r="AQ177" s="247"/>
      <c r="AR177" s="247"/>
      <c r="AS177" s="247"/>
      <c r="AT177" s="247"/>
      <c r="AU177" s="247"/>
      <c r="AV177" s="247"/>
      <c r="AW177" s="247"/>
    </row>
    <row r="178" spans="1:49" s="229" customFormat="1" hidden="1">
      <c r="A178" s="396">
        <f t="shared" si="4"/>
        <v>0</v>
      </c>
      <c r="B178" s="81">
        <f t="shared" ref="B178:B190" si="7">+S147</f>
        <v>0</v>
      </c>
      <c r="C178" s="81"/>
      <c r="D178" s="300"/>
      <c r="E178" s="221"/>
      <c r="F178" s="221"/>
      <c r="G178" s="222"/>
      <c r="H178" s="223"/>
      <c r="I178" s="221"/>
      <c r="J178" s="221"/>
      <c r="K178" s="224"/>
      <c r="L178" s="225"/>
      <c r="M178" s="224"/>
      <c r="N178" s="303"/>
      <c r="O178" s="227" t="s">
        <v>432</v>
      </c>
      <c r="P178" s="227"/>
      <c r="Q178" s="303"/>
      <c r="R178" s="303"/>
      <c r="S178" s="303"/>
      <c r="T178" s="303"/>
      <c r="U178" s="303"/>
      <c r="V178" s="303"/>
      <c r="W178" s="303"/>
      <c r="X178" s="317"/>
      <c r="Y178" s="317"/>
      <c r="Z178" s="318"/>
      <c r="AA178" s="317"/>
      <c r="AB178" s="319"/>
      <c r="AC178" s="320"/>
      <c r="AD178" s="319"/>
      <c r="AE178" s="321"/>
      <c r="AF178" s="322"/>
      <c r="AG178" s="323"/>
      <c r="AH178" s="319"/>
      <c r="AI178" s="324"/>
      <c r="AJ178" s="247"/>
      <c r="AK178" s="247"/>
      <c r="AL178" s="247"/>
      <c r="AM178" s="247"/>
      <c r="AN178" s="316"/>
      <c r="AO178" s="316"/>
      <c r="AP178" s="247"/>
      <c r="AQ178" s="247"/>
      <c r="AR178" s="247"/>
      <c r="AS178" s="247"/>
      <c r="AT178" s="247"/>
      <c r="AU178" s="247"/>
      <c r="AV178" s="247"/>
      <c r="AW178" s="247"/>
    </row>
    <row r="179" spans="1:49" s="229" customFormat="1" hidden="1">
      <c r="A179" s="396">
        <f t="shared" si="4"/>
        <v>0</v>
      </c>
      <c r="B179" s="81">
        <f t="shared" si="7"/>
        <v>0</v>
      </c>
      <c r="C179" s="81"/>
      <c r="D179" s="300"/>
      <c r="E179" s="221"/>
      <c r="F179" s="221"/>
      <c r="G179" s="222"/>
      <c r="H179" s="223"/>
      <c r="I179" s="221"/>
      <c r="J179" s="221"/>
      <c r="K179" s="224"/>
      <c r="L179" s="225"/>
      <c r="M179" s="224"/>
      <c r="N179" s="303"/>
      <c r="O179" s="227" t="s">
        <v>433</v>
      </c>
      <c r="P179" s="227"/>
      <c r="Q179" s="303"/>
      <c r="R179" s="303"/>
      <c r="S179" s="303"/>
      <c r="T179" s="303"/>
      <c r="U179" s="303"/>
      <c r="V179" s="303"/>
      <c r="W179" s="303"/>
      <c r="X179" s="317"/>
      <c r="Y179" s="317"/>
      <c r="Z179" s="318"/>
      <c r="AA179" s="317"/>
      <c r="AB179" s="319"/>
      <c r="AC179" s="320"/>
      <c r="AD179" s="319"/>
      <c r="AE179" s="321"/>
      <c r="AF179" s="322"/>
      <c r="AG179" s="323"/>
      <c r="AH179" s="319"/>
      <c r="AI179" s="324"/>
      <c r="AJ179" s="247"/>
      <c r="AK179" s="247"/>
      <c r="AL179" s="247"/>
      <c r="AM179" s="247"/>
      <c r="AN179" s="316"/>
      <c r="AO179" s="316"/>
      <c r="AP179" s="247"/>
      <c r="AQ179" s="247"/>
      <c r="AR179" s="247"/>
      <c r="AS179" s="247"/>
      <c r="AT179" s="247"/>
      <c r="AU179" s="247"/>
      <c r="AV179" s="247"/>
      <c r="AW179" s="247"/>
    </row>
    <row r="180" spans="1:49" s="229" customFormat="1" hidden="1">
      <c r="A180" s="396">
        <f t="shared" si="4"/>
        <v>0</v>
      </c>
      <c r="B180" s="81">
        <f t="shared" si="7"/>
        <v>0</v>
      </c>
      <c r="C180" s="81"/>
      <c r="D180" s="300"/>
      <c r="E180" s="221"/>
      <c r="F180" s="221"/>
      <c r="G180" s="222"/>
      <c r="H180" s="223"/>
      <c r="I180" s="221"/>
      <c r="J180" s="221"/>
      <c r="K180" s="224"/>
      <c r="L180" s="225"/>
      <c r="M180" s="224"/>
      <c r="N180" s="303"/>
      <c r="O180" s="227" t="s">
        <v>434</v>
      </c>
      <c r="P180" s="227"/>
      <c r="Q180" s="303"/>
      <c r="R180" s="303"/>
      <c r="S180" s="303"/>
      <c r="T180" s="303"/>
      <c r="U180" s="303"/>
      <c r="V180" s="303"/>
      <c r="W180" s="303"/>
      <c r="X180" s="317"/>
      <c r="Y180" s="317"/>
      <c r="Z180" s="318"/>
      <c r="AA180" s="317"/>
      <c r="AB180" s="319"/>
      <c r="AC180" s="320"/>
      <c r="AD180" s="319"/>
      <c r="AE180" s="321"/>
      <c r="AF180" s="322"/>
      <c r="AG180" s="323"/>
      <c r="AH180" s="319"/>
      <c r="AI180" s="324"/>
      <c r="AJ180" s="247"/>
      <c r="AK180" s="247"/>
      <c r="AL180" s="247"/>
      <c r="AM180" s="247"/>
      <c r="AN180" s="316"/>
      <c r="AO180" s="316"/>
      <c r="AP180" s="247"/>
      <c r="AQ180" s="247"/>
      <c r="AR180" s="247"/>
      <c r="AS180" s="247"/>
      <c r="AT180" s="247"/>
      <c r="AU180" s="247"/>
      <c r="AV180" s="247"/>
      <c r="AW180" s="247"/>
    </row>
    <row r="181" spans="1:49" s="229" customFormat="1" hidden="1">
      <c r="A181" s="396">
        <f t="shared" si="4"/>
        <v>0</v>
      </c>
      <c r="B181" s="81">
        <f t="shared" si="7"/>
        <v>0</v>
      </c>
      <c r="C181" s="81"/>
      <c r="D181" s="300"/>
      <c r="E181" s="221"/>
      <c r="F181" s="221"/>
      <c r="G181" s="222"/>
      <c r="H181" s="223"/>
      <c r="I181" s="221"/>
      <c r="J181" s="221"/>
      <c r="K181" s="224"/>
      <c r="L181" s="225"/>
      <c r="M181" s="224"/>
      <c r="N181" s="303"/>
      <c r="O181" s="227" t="s">
        <v>435</v>
      </c>
      <c r="P181" s="227"/>
      <c r="Q181" s="303"/>
      <c r="R181" s="303"/>
      <c r="S181" s="303"/>
      <c r="T181" s="303"/>
      <c r="U181" s="303"/>
      <c r="V181" s="303"/>
      <c r="W181" s="303"/>
      <c r="X181" s="317"/>
      <c r="Y181" s="317"/>
      <c r="Z181" s="318"/>
      <c r="AA181" s="317"/>
      <c r="AB181" s="319"/>
      <c r="AC181" s="320"/>
      <c r="AD181" s="319"/>
      <c r="AE181" s="321"/>
      <c r="AF181" s="322"/>
      <c r="AG181" s="323"/>
      <c r="AH181" s="319"/>
      <c r="AI181" s="324"/>
      <c r="AJ181" s="247"/>
      <c r="AK181" s="247"/>
      <c r="AL181" s="247"/>
      <c r="AM181" s="247"/>
      <c r="AN181" s="316"/>
      <c r="AO181" s="316"/>
      <c r="AP181" s="247"/>
      <c r="AQ181" s="247"/>
      <c r="AR181" s="247"/>
      <c r="AS181" s="247"/>
      <c r="AT181" s="247"/>
      <c r="AU181" s="247"/>
      <c r="AV181" s="247"/>
      <c r="AW181" s="247"/>
    </row>
    <row r="182" spans="1:49" s="229" customFormat="1" hidden="1">
      <c r="A182" s="396">
        <f t="shared" si="4"/>
        <v>0</v>
      </c>
      <c r="B182" s="81">
        <f t="shared" si="7"/>
        <v>0</v>
      </c>
      <c r="C182" s="81"/>
      <c r="D182" s="300"/>
      <c r="E182" s="221"/>
      <c r="F182" s="221"/>
      <c r="G182" s="222"/>
      <c r="H182" s="223"/>
      <c r="I182" s="221"/>
      <c r="J182" s="221"/>
      <c r="K182" s="224"/>
      <c r="L182" s="225"/>
      <c r="M182" s="224"/>
      <c r="N182" s="303"/>
      <c r="O182" s="227" t="s">
        <v>436</v>
      </c>
      <c r="P182" s="227"/>
      <c r="Q182" s="303"/>
      <c r="R182" s="303"/>
      <c r="S182" s="303"/>
      <c r="T182" s="303"/>
      <c r="U182" s="303"/>
      <c r="V182" s="303"/>
      <c r="W182" s="303"/>
      <c r="X182" s="317"/>
      <c r="Y182" s="317"/>
      <c r="Z182" s="318"/>
      <c r="AA182" s="317"/>
      <c r="AB182" s="319"/>
      <c r="AC182" s="320"/>
      <c r="AD182" s="319"/>
      <c r="AE182" s="321"/>
      <c r="AF182" s="322"/>
      <c r="AG182" s="323"/>
      <c r="AH182" s="319"/>
      <c r="AI182" s="324"/>
      <c r="AJ182" s="247"/>
      <c r="AK182" s="247"/>
      <c r="AL182" s="247"/>
      <c r="AM182" s="247"/>
      <c r="AN182" s="316"/>
      <c r="AO182" s="316"/>
      <c r="AP182" s="247"/>
      <c r="AQ182" s="247"/>
      <c r="AR182" s="247"/>
      <c r="AS182" s="247"/>
      <c r="AT182" s="247"/>
      <c r="AU182" s="247"/>
      <c r="AV182" s="247"/>
      <c r="AW182" s="247"/>
    </row>
    <row r="183" spans="1:49" s="229" customFormat="1" hidden="1">
      <c r="A183" s="396">
        <f t="shared" si="4"/>
        <v>0</v>
      </c>
      <c r="B183" s="81">
        <f t="shared" si="7"/>
        <v>0</v>
      </c>
      <c r="C183" s="81"/>
      <c r="D183" s="221"/>
      <c r="E183" s="221"/>
      <c r="F183" s="221"/>
      <c r="G183" s="222"/>
      <c r="H183" s="223"/>
      <c r="I183" s="221"/>
      <c r="J183" s="221"/>
      <c r="K183" s="224"/>
      <c r="L183" s="225"/>
      <c r="M183" s="224"/>
      <c r="N183" s="303"/>
      <c r="O183" s="227" t="s">
        <v>437</v>
      </c>
      <c r="P183" s="227"/>
      <c r="Q183" s="303"/>
      <c r="R183" s="303"/>
      <c r="S183" s="303"/>
      <c r="T183" s="303"/>
      <c r="U183" s="303"/>
      <c r="V183" s="303"/>
      <c r="W183" s="303"/>
      <c r="X183" s="317"/>
      <c r="Y183" s="317"/>
      <c r="Z183" s="318"/>
      <c r="AA183" s="317"/>
      <c r="AB183" s="319"/>
      <c r="AC183" s="320"/>
      <c r="AD183" s="319"/>
      <c r="AE183" s="321"/>
      <c r="AF183" s="322"/>
      <c r="AG183" s="323"/>
      <c r="AH183" s="319"/>
      <c r="AI183" s="324"/>
      <c r="AJ183" s="247"/>
      <c r="AK183" s="247"/>
      <c r="AL183" s="247"/>
      <c r="AM183" s="247"/>
      <c r="AN183" s="316"/>
      <c r="AO183" s="316"/>
      <c r="AP183" s="247"/>
      <c r="AQ183" s="247"/>
      <c r="AR183" s="247"/>
      <c r="AS183" s="247"/>
      <c r="AT183" s="247"/>
      <c r="AU183" s="247"/>
      <c r="AV183" s="247"/>
      <c r="AW183" s="247"/>
    </row>
    <row r="184" spans="1:49" s="229" customFormat="1" hidden="1">
      <c r="A184" s="396">
        <f t="shared" si="4"/>
        <v>0</v>
      </c>
      <c r="B184" s="81">
        <f t="shared" si="7"/>
        <v>0</v>
      </c>
      <c r="C184" s="81"/>
      <c r="D184" s="221"/>
      <c r="E184" s="221"/>
      <c r="F184" s="221"/>
      <c r="G184" s="222"/>
      <c r="H184" s="223"/>
      <c r="I184" s="221"/>
      <c r="J184" s="221"/>
      <c r="K184" s="224"/>
      <c r="L184" s="225"/>
      <c r="M184" s="224"/>
      <c r="N184" s="303"/>
      <c r="O184" s="227" t="s">
        <v>438</v>
      </c>
      <c r="P184" s="227"/>
      <c r="Q184" s="303"/>
      <c r="R184" s="303"/>
      <c r="S184" s="303"/>
      <c r="T184" s="303"/>
      <c r="U184" s="303"/>
      <c r="V184" s="303"/>
      <c r="W184" s="303"/>
      <c r="X184" s="317"/>
      <c r="Y184" s="317"/>
      <c r="Z184" s="318"/>
      <c r="AA184" s="317"/>
      <c r="AB184" s="319"/>
      <c r="AC184" s="320"/>
      <c r="AD184" s="319"/>
      <c r="AE184" s="321"/>
      <c r="AF184" s="322"/>
      <c r="AG184" s="323"/>
      <c r="AH184" s="319"/>
      <c r="AI184" s="324"/>
      <c r="AJ184" s="247"/>
      <c r="AK184" s="247"/>
      <c r="AL184" s="247"/>
      <c r="AM184" s="247"/>
      <c r="AN184" s="316"/>
      <c r="AO184" s="316"/>
      <c r="AP184" s="247"/>
      <c r="AQ184" s="247"/>
      <c r="AR184" s="247"/>
      <c r="AS184" s="247"/>
      <c r="AT184" s="247"/>
      <c r="AU184" s="247"/>
      <c r="AV184" s="247"/>
      <c r="AW184" s="247"/>
    </row>
    <row r="185" spans="1:49" s="229" customFormat="1" hidden="1">
      <c r="A185" s="396">
        <f t="shared" si="4"/>
        <v>0</v>
      </c>
      <c r="B185" s="81">
        <f t="shared" si="7"/>
        <v>0</v>
      </c>
      <c r="C185" s="81"/>
      <c r="D185" s="221"/>
      <c r="E185" s="221"/>
      <c r="F185" s="221"/>
      <c r="G185" s="222"/>
      <c r="H185" s="223"/>
      <c r="I185" s="221"/>
      <c r="J185" s="221"/>
      <c r="K185" s="224"/>
      <c r="L185" s="225"/>
      <c r="M185" s="224"/>
      <c r="N185" s="303"/>
      <c r="O185" s="227" t="s">
        <v>439</v>
      </c>
      <c r="P185" s="227"/>
      <c r="Q185" s="303"/>
      <c r="R185" s="303"/>
      <c r="S185" s="303"/>
      <c r="T185" s="303"/>
      <c r="U185" s="303"/>
      <c r="V185" s="303"/>
      <c r="W185" s="303"/>
      <c r="X185" s="317"/>
      <c r="Y185" s="317"/>
      <c r="Z185" s="318"/>
      <c r="AA185" s="317"/>
      <c r="AB185" s="319"/>
      <c r="AC185" s="320"/>
      <c r="AD185" s="319"/>
      <c r="AE185" s="321"/>
      <c r="AF185" s="322"/>
      <c r="AG185" s="323"/>
      <c r="AH185" s="319"/>
      <c r="AI185" s="324"/>
      <c r="AJ185" s="247"/>
      <c r="AK185" s="247"/>
      <c r="AL185" s="247"/>
      <c r="AM185" s="247"/>
      <c r="AN185" s="316"/>
      <c r="AO185" s="316"/>
      <c r="AP185" s="247"/>
      <c r="AQ185" s="247"/>
      <c r="AR185" s="247"/>
      <c r="AS185" s="247"/>
      <c r="AT185" s="247"/>
      <c r="AU185" s="247"/>
      <c r="AV185" s="247"/>
      <c r="AW185" s="247"/>
    </row>
    <row r="186" spans="1:49" s="229" customFormat="1" hidden="1">
      <c r="A186" s="396">
        <f t="shared" si="4"/>
        <v>0</v>
      </c>
      <c r="B186" s="81">
        <f t="shared" si="7"/>
        <v>0</v>
      </c>
      <c r="C186" s="81"/>
      <c r="D186" s="221"/>
      <c r="E186" s="221"/>
      <c r="F186" s="221"/>
      <c r="G186" s="222"/>
      <c r="H186" s="223"/>
      <c r="I186" s="221"/>
      <c r="J186" s="221"/>
      <c r="K186" s="224"/>
      <c r="L186" s="225"/>
      <c r="M186" s="224"/>
      <c r="N186" s="303"/>
      <c r="O186" s="227" t="s">
        <v>440</v>
      </c>
      <c r="P186" s="227"/>
      <c r="Q186" s="303"/>
      <c r="R186" s="303"/>
      <c r="S186" s="303"/>
      <c r="T186" s="303"/>
      <c r="U186" s="303"/>
      <c r="V186" s="303"/>
      <c r="W186" s="303"/>
      <c r="X186" s="317"/>
      <c r="Y186" s="317"/>
      <c r="Z186" s="318"/>
      <c r="AA186" s="317"/>
      <c r="AB186" s="319"/>
      <c r="AC186" s="320"/>
      <c r="AD186" s="319"/>
      <c r="AE186" s="321"/>
      <c r="AF186" s="322"/>
      <c r="AG186" s="323"/>
      <c r="AH186" s="319"/>
      <c r="AI186" s="324"/>
      <c r="AJ186" s="247"/>
      <c r="AK186" s="247"/>
      <c r="AL186" s="247"/>
      <c r="AM186" s="247"/>
      <c r="AN186" s="316"/>
      <c r="AO186" s="316"/>
      <c r="AP186" s="247"/>
      <c r="AQ186" s="247"/>
      <c r="AR186" s="247"/>
      <c r="AS186" s="247"/>
      <c r="AT186" s="247"/>
      <c r="AU186" s="247"/>
      <c r="AV186" s="247"/>
      <c r="AW186" s="247"/>
    </row>
    <row r="187" spans="1:49" s="229" customFormat="1" hidden="1">
      <c r="A187" s="396">
        <f t="shared" si="4"/>
        <v>0</v>
      </c>
      <c r="B187" s="81">
        <f t="shared" si="7"/>
        <v>0</v>
      </c>
      <c r="C187" s="81"/>
      <c r="D187" s="221"/>
      <c r="E187" s="221"/>
      <c r="F187" s="221"/>
      <c r="G187" s="222"/>
      <c r="H187" s="223"/>
      <c r="I187" s="221"/>
      <c r="J187" s="221"/>
      <c r="K187" s="224"/>
      <c r="L187" s="225"/>
      <c r="M187" s="224"/>
      <c r="N187" s="303"/>
      <c r="O187" s="227" t="s">
        <v>441</v>
      </c>
      <c r="P187" s="227"/>
      <c r="Q187" s="303"/>
      <c r="R187" s="303"/>
      <c r="S187" s="303"/>
      <c r="T187" s="303"/>
      <c r="U187" s="303"/>
      <c r="V187" s="303"/>
      <c r="W187" s="303"/>
      <c r="X187" s="317"/>
      <c r="Y187" s="317"/>
      <c r="Z187" s="318"/>
      <c r="AA187" s="317"/>
      <c r="AB187" s="319"/>
      <c r="AC187" s="320"/>
      <c r="AD187" s="319"/>
      <c r="AE187" s="321"/>
      <c r="AF187" s="322"/>
      <c r="AG187" s="323"/>
      <c r="AH187" s="319"/>
      <c r="AI187" s="324"/>
      <c r="AJ187" s="247"/>
      <c r="AK187" s="247"/>
      <c r="AL187" s="247"/>
      <c r="AM187" s="247"/>
      <c r="AN187" s="316"/>
      <c r="AO187" s="316"/>
      <c r="AP187" s="247"/>
      <c r="AQ187" s="247"/>
      <c r="AR187" s="247"/>
      <c r="AS187" s="247"/>
      <c r="AT187" s="247"/>
      <c r="AU187" s="247"/>
      <c r="AV187" s="247"/>
      <c r="AW187" s="247"/>
    </row>
    <row r="188" spans="1:49" s="229" customFormat="1" hidden="1">
      <c r="A188" s="396">
        <f t="shared" si="4"/>
        <v>0</v>
      </c>
      <c r="B188" s="81">
        <f t="shared" si="7"/>
        <v>0</v>
      </c>
      <c r="C188" s="81"/>
      <c r="D188" s="221"/>
      <c r="E188" s="221"/>
      <c r="F188" s="221"/>
      <c r="G188" s="222"/>
      <c r="H188" s="223"/>
      <c r="I188" s="221"/>
      <c r="J188" s="221"/>
      <c r="K188" s="224"/>
      <c r="L188" s="225"/>
      <c r="M188" s="224"/>
      <c r="N188" s="303"/>
      <c r="O188" s="227" t="s">
        <v>442</v>
      </c>
      <c r="P188" s="227"/>
      <c r="Q188" s="303"/>
      <c r="R188" s="303"/>
      <c r="S188" s="303"/>
      <c r="T188" s="303"/>
      <c r="U188" s="303"/>
      <c r="V188" s="303"/>
      <c r="W188" s="303"/>
      <c r="X188" s="317"/>
      <c r="Y188" s="317"/>
      <c r="Z188" s="318"/>
      <c r="AA188" s="317"/>
      <c r="AB188" s="319"/>
      <c r="AC188" s="320"/>
      <c r="AD188" s="319"/>
      <c r="AE188" s="321"/>
      <c r="AF188" s="322"/>
      <c r="AG188" s="323"/>
      <c r="AH188" s="319"/>
      <c r="AI188" s="324"/>
      <c r="AJ188" s="247"/>
      <c r="AK188" s="247"/>
      <c r="AL188" s="247"/>
      <c r="AM188" s="247"/>
      <c r="AN188" s="316"/>
      <c r="AO188" s="316"/>
      <c r="AP188" s="247"/>
      <c r="AQ188" s="247"/>
      <c r="AR188" s="247"/>
      <c r="AS188" s="247"/>
      <c r="AT188" s="247"/>
      <c r="AU188" s="247"/>
      <c r="AV188" s="247"/>
      <c r="AW188" s="247"/>
    </row>
    <row r="189" spans="1:49" s="229" customFormat="1" hidden="1">
      <c r="A189" s="396">
        <f t="shared" si="4"/>
        <v>0</v>
      </c>
      <c r="B189" s="81">
        <f t="shared" si="7"/>
        <v>0</v>
      </c>
      <c r="C189" s="81"/>
      <c r="D189" s="221"/>
      <c r="E189" s="221"/>
      <c r="F189" s="221"/>
      <c r="G189" s="222"/>
      <c r="H189" s="223"/>
      <c r="I189" s="221"/>
      <c r="J189" s="221"/>
      <c r="K189" s="224"/>
      <c r="L189" s="225"/>
      <c r="M189" s="224"/>
      <c r="N189" s="303"/>
      <c r="O189" s="227" t="s">
        <v>443</v>
      </c>
      <c r="P189" s="227"/>
      <c r="Q189" s="303"/>
      <c r="R189" s="303"/>
      <c r="S189" s="303"/>
      <c r="T189" s="303"/>
      <c r="U189" s="303"/>
      <c r="V189" s="303"/>
      <c r="W189" s="303"/>
      <c r="X189" s="317"/>
      <c r="Y189" s="317"/>
      <c r="Z189" s="318"/>
      <c r="AA189" s="317"/>
      <c r="AB189" s="319"/>
      <c r="AC189" s="320"/>
      <c r="AD189" s="319"/>
      <c r="AE189" s="321"/>
      <c r="AF189" s="322"/>
      <c r="AG189" s="323"/>
      <c r="AH189" s="319"/>
      <c r="AI189" s="324"/>
      <c r="AJ189" s="247"/>
      <c r="AK189" s="247"/>
      <c r="AL189" s="247"/>
      <c r="AM189" s="247"/>
      <c r="AN189" s="316"/>
      <c r="AO189" s="316"/>
      <c r="AP189" s="247"/>
      <c r="AQ189" s="247"/>
      <c r="AR189" s="247"/>
      <c r="AS189" s="247"/>
      <c r="AT189" s="247"/>
      <c r="AU189" s="247"/>
      <c r="AV189" s="247"/>
      <c r="AW189" s="247"/>
    </row>
    <row r="190" spans="1:49" s="229" customFormat="1" hidden="1">
      <c r="A190" s="396">
        <f t="shared" si="4"/>
        <v>0</v>
      </c>
      <c r="B190" s="81">
        <f t="shared" si="7"/>
        <v>0</v>
      </c>
      <c r="C190" s="81"/>
      <c r="D190" s="221"/>
      <c r="E190" s="221"/>
      <c r="F190" s="221"/>
      <c r="G190" s="222"/>
      <c r="H190" s="223"/>
      <c r="I190" s="221"/>
      <c r="J190" s="221"/>
      <c r="K190" s="224"/>
      <c r="L190" s="225"/>
      <c r="M190" s="224"/>
      <c r="N190" s="303"/>
      <c r="O190" s="227" t="s">
        <v>444</v>
      </c>
      <c r="P190" s="227"/>
      <c r="Q190" s="303"/>
      <c r="R190" s="303"/>
      <c r="S190" s="303"/>
      <c r="T190" s="303"/>
      <c r="U190" s="303"/>
      <c r="V190" s="303"/>
      <c r="W190" s="303"/>
      <c r="X190" s="317"/>
      <c r="Y190" s="317"/>
      <c r="Z190" s="318"/>
      <c r="AA190" s="317"/>
      <c r="AB190" s="319"/>
      <c r="AC190" s="320"/>
      <c r="AD190" s="319"/>
      <c r="AE190" s="321"/>
      <c r="AF190" s="322"/>
      <c r="AG190" s="323"/>
      <c r="AH190" s="319"/>
      <c r="AI190" s="324"/>
      <c r="AJ190" s="247"/>
      <c r="AK190" s="247"/>
      <c r="AL190" s="247"/>
      <c r="AM190" s="247"/>
      <c r="AN190" s="316"/>
      <c r="AO190" s="316"/>
      <c r="AP190" s="247"/>
      <c r="AQ190" s="247"/>
      <c r="AR190" s="247"/>
      <c r="AS190" s="247"/>
      <c r="AT190" s="247"/>
      <c r="AU190" s="247"/>
      <c r="AV190" s="247"/>
      <c r="AW190" s="247"/>
    </row>
    <row r="191" spans="1:49" s="229" customFormat="1" ht="15" hidden="1">
      <c r="A191" s="396">
        <f t="shared" si="4"/>
        <v>0</v>
      </c>
      <c r="B191" s="81" t="s">
        <v>86</v>
      </c>
      <c r="C191" s="81"/>
      <c r="D191" s="325"/>
      <c r="E191" s="221"/>
      <c r="F191" s="221"/>
      <c r="G191" s="222"/>
      <c r="H191" s="223"/>
      <c r="I191" s="221"/>
      <c r="J191" s="221"/>
      <c r="K191" s="224"/>
      <c r="L191" s="225"/>
      <c r="M191" s="224"/>
      <c r="N191" s="303"/>
      <c r="O191" s="227" t="s">
        <v>445</v>
      </c>
      <c r="P191" s="227"/>
      <c r="Q191" s="303"/>
      <c r="R191" s="303"/>
      <c r="S191" s="303"/>
      <c r="T191" s="303"/>
      <c r="U191" s="303"/>
      <c r="V191" s="303"/>
      <c r="W191" s="303"/>
      <c r="X191" s="317"/>
      <c r="Y191" s="317"/>
      <c r="Z191" s="318"/>
      <c r="AA191" s="317"/>
      <c r="AB191" s="319"/>
      <c r="AC191" s="320"/>
      <c r="AD191" s="319"/>
      <c r="AE191" s="321"/>
      <c r="AF191" s="322"/>
      <c r="AG191" s="323"/>
      <c r="AH191" s="319"/>
      <c r="AI191" s="324"/>
      <c r="AJ191" s="247"/>
      <c r="AK191" s="247"/>
      <c r="AL191" s="247"/>
      <c r="AM191" s="247"/>
      <c r="AN191" s="316"/>
      <c r="AO191" s="316"/>
      <c r="AP191" s="247"/>
      <c r="AQ191" s="247"/>
      <c r="AR191" s="247"/>
      <c r="AS191" s="247"/>
      <c r="AT191" s="247"/>
      <c r="AU191" s="247"/>
      <c r="AV191" s="247"/>
      <c r="AW191" s="247"/>
    </row>
    <row r="192" spans="1:49" s="229" customFormat="1" hidden="1">
      <c r="A192" s="396">
        <f t="shared" si="4"/>
        <v>0</v>
      </c>
      <c r="B192" s="81" t="s">
        <v>408</v>
      </c>
      <c r="C192" s="81"/>
      <c r="D192" s="26"/>
      <c r="E192" s="221"/>
      <c r="F192" s="221"/>
      <c r="G192" s="222"/>
      <c r="H192" s="223"/>
      <c r="I192" s="221"/>
      <c r="J192" s="221"/>
      <c r="K192" s="224"/>
      <c r="L192" s="225"/>
      <c r="M192" s="224"/>
      <c r="N192" s="303"/>
      <c r="O192" s="227" t="s">
        <v>446</v>
      </c>
      <c r="P192" s="227"/>
      <c r="Q192" s="303"/>
      <c r="R192" s="303"/>
      <c r="S192" s="303"/>
      <c r="T192" s="303"/>
      <c r="U192" s="303"/>
      <c r="V192" s="303"/>
      <c r="W192" s="303"/>
      <c r="X192" s="317"/>
      <c r="Y192" s="317"/>
      <c r="Z192" s="318"/>
      <c r="AA192" s="317"/>
      <c r="AB192" s="319"/>
      <c r="AC192" s="320"/>
      <c r="AD192" s="319"/>
      <c r="AE192" s="321"/>
      <c r="AF192" s="322"/>
      <c r="AG192" s="323"/>
      <c r="AH192" s="319"/>
      <c r="AI192" s="324"/>
      <c r="AJ192" s="247"/>
      <c r="AK192" s="247"/>
      <c r="AL192" s="247"/>
      <c r="AM192" s="247"/>
      <c r="AN192" s="316"/>
      <c r="AO192" s="316"/>
      <c r="AP192" s="247"/>
      <c r="AQ192" s="247"/>
      <c r="AR192" s="247"/>
      <c r="AS192" s="247"/>
      <c r="AT192" s="247"/>
      <c r="AU192" s="247"/>
      <c r="AV192" s="247"/>
      <c r="AW192" s="247"/>
    </row>
    <row r="193" spans="1:49" s="259" customFormat="1" ht="15.75">
      <c r="A193" s="396">
        <f t="shared" si="4"/>
        <v>0</v>
      </c>
      <c r="B193" s="326" t="s">
        <v>447</v>
      </c>
      <c r="C193" s="326"/>
      <c r="D193" s="254"/>
      <c r="E193" s="254"/>
      <c r="F193" s="254"/>
      <c r="G193" s="255"/>
      <c r="H193" s="256"/>
      <c r="I193" s="254"/>
      <c r="J193" s="254"/>
      <c r="K193" s="257"/>
      <c r="L193" s="258"/>
      <c r="M193" s="257"/>
      <c r="O193" s="326"/>
      <c r="P193" s="326"/>
      <c r="Q193" s="326"/>
      <c r="R193" s="326"/>
      <c r="S193" s="326"/>
      <c r="T193" s="326"/>
      <c r="U193" s="326"/>
      <c r="V193" s="326"/>
      <c r="W193" s="326"/>
      <c r="X193" s="326"/>
      <c r="Y193" s="326"/>
      <c r="Z193" s="326"/>
      <c r="AA193" s="326"/>
      <c r="AB193" s="326"/>
      <c r="AC193" s="326"/>
      <c r="AD193" s="326"/>
      <c r="AE193" s="326"/>
      <c r="AF193" s="326"/>
      <c r="AG193" s="326"/>
      <c r="AH193" s="326"/>
      <c r="AI193" s="326"/>
      <c r="AJ193" s="263"/>
      <c r="AK193" s="263"/>
      <c r="AL193" s="263"/>
      <c r="AM193" s="263"/>
      <c r="AN193" s="264"/>
      <c r="AO193" s="264"/>
      <c r="AP193" s="263"/>
      <c r="AQ193" s="263"/>
      <c r="AR193" s="263"/>
      <c r="AS193" s="263"/>
      <c r="AT193" s="263"/>
      <c r="AU193" s="263"/>
      <c r="AV193" s="263"/>
      <c r="AW193" s="263"/>
    </row>
    <row r="194" spans="1:49" ht="24" customHeight="1">
      <c r="A194" s="396">
        <f t="shared" si="4"/>
        <v>0</v>
      </c>
      <c r="B194" s="81" t="s">
        <v>86</v>
      </c>
      <c r="J194" s="26">
        <f>+I194+F194+E194+D194</f>
        <v>0</v>
      </c>
      <c r="M194" s="29">
        <v>3</v>
      </c>
      <c r="N194" s="120" t="s">
        <v>448</v>
      </c>
      <c r="O194" s="83" t="s">
        <v>449</v>
      </c>
      <c r="P194" s="96"/>
      <c r="Q194" s="120" t="s">
        <v>450</v>
      </c>
      <c r="R194" s="120" t="s">
        <v>447</v>
      </c>
      <c r="S194" s="120"/>
      <c r="T194" s="120"/>
      <c r="U194" s="120" t="s">
        <v>139</v>
      </c>
      <c r="V194" s="120"/>
      <c r="W194" s="120" t="s">
        <v>139</v>
      </c>
      <c r="X194" s="294"/>
      <c r="Y194" s="294"/>
      <c r="Z194" s="295"/>
      <c r="AA194" s="121" t="s">
        <v>139</v>
      </c>
      <c r="AB194" s="124"/>
      <c r="AC194" s="125"/>
      <c r="AD194" s="124"/>
      <c r="AE194" s="127"/>
      <c r="AF194" s="91"/>
      <c r="AG194" s="128"/>
      <c r="AH194" s="124"/>
      <c r="AI194" s="118" t="s">
        <v>451</v>
      </c>
      <c r="AJ194" s="44"/>
      <c r="AK194" s="44"/>
      <c r="AL194" s="44"/>
      <c r="AM194" s="44"/>
      <c r="AN194" s="93"/>
      <c r="AO194" s="93"/>
      <c r="AP194" s="44"/>
      <c r="AQ194" s="44"/>
      <c r="AR194" s="44"/>
      <c r="AS194" s="44"/>
      <c r="AT194" s="44"/>
      <c r="AU194" s="44"/>
      <c r="AV194" s="44"/>
      <c r="AW194" s="44"/>
    </row>
    <row r="195" spans="1:49" ht="24" hidden="1" customHeight="1">
      <c r="A195" s="396">
        <f t="shared" si="4"/>
        <v>0</v>
      </c>
      <c r="B195" s="81">
        <f>+S195</f>
        <v>0</v>
      </c>
      <c r="N195" s="120" t="s">
        <v>448</v>
      </c>
      <c r="O195" s="83" t="s">
        <v>452</v>
      </c>
      <c r="P195" s="96"/>
      <c r="Q195" s="120" t="s">
        <v>450</v>
      </c>
      <c r="R195" s="120" t="s">
        <v>447</v>
      </c>
      <c r="S195" s="120"/>
      <c r="T195" s="120"/>
      <c r="U195" s="120"/>
      <c r="V195" s="120"/>
      <c r="W195" s="120"/>
      <c r="X195" s="121"/>
      <c r="Y195" s="121"/>
      <c r="Z195" s="122"/>
      <c r="AA195" s="121"/>
      <c r="AB195" s="124"/>
      <c r="AC195" s="125"/>
      <c r="AD195" s="124"/>
      <c r="AE195" s="127"/>
      <c r="AF195" s="91"/>
      <c r="AG195" s="128"/>
      <c r="AH195" s="124"/>
      <c r="AI195" s="118"/>
      <c r="AJ195" s="44"/>
      <c r="AK195" s="44"/>
      <c r="AL195" s="44"/>
      <c r="AM195" s="44"/>
      <c r="AN195" s="93"/>
      <c r="AO195" s="93"/>
      <c r="AP195" s="44"/>
      <c r="AQ195" s="44"/>
      <c r="AR195" s="44"/>
      <c r="AS195" s="44"/>
      <c r="AT195" s="44"/>
      <c r="AU195" s="44"/>
      <c r="AV195" s="44"/>
      <c r="AW195" s="44"/>
    </row>
    <row r="196" spans="1:49" ht="24" hidden="1" customHeight="1">
      <c r="A196" s="396">
        <f t="shared" si="4"/>
        <v>0</v>
      </c>
      <c r="B196" s="81">
        <f>+S196</f>
        <v>0</v>
      </c>
      <c r="N196" s="120" t="s">
        <v>448</v>
      </c>
      <c r="O196" s="83" t="s">
        <v>453</v>
      </c>
      <c r="P196" s="96"/>
      <c r="Q196" s="120" t="s">
        <v>450</v>
      </c>
      <c r="R196" s="120" t="s">
        <v>447</v>
      </c>
      <c r="S196" s="120"/>
      <c r="T196" s="120"/>
      <c r="U196" s="120"/>
      <c r="V196" s="120"/>
      <c r="W196" s="120"/>
      <c r="X196" s="121"/>
      <c r="Y196" s="121"/>
      <c r="Z196" s="122"/>
      <c r="AA196" s="121"/>
      <c r="AB196" s="124"/>
      <c r="AC196" s="125"/>
      <c r="AD196" s="124"/>
      <c r="AE196" s="127"/>
      <c r="AF196" s="91"/>
      <c r="AG196" s="128"/>
      <c r="AH196" s="124"/>
      <c r="AI196" s="118"/>
      <c r="AJ196" s="44"/>
      <c r="AK196" s="44"/>
      <c r="AL196" s="44"/>
      <c r="AM196" s="44"/>
      <c r="AN196" s="93"/>
      <c r="AO196" s="93"/>
      <c r="AP196" s="44"/>
      <c r="AQ196" s="44"/>
      <c r="AR196" s="44"/>
      <c r="AS196" s="44"/>
      <c r="AT196" s="44"/>
      <c r="AU196" s="44"/>
      <c r="AV196" s="44"/>
      <c r="AW196" s="44"/>
    </row>
    <row r="197" spans="1:49" s="107" customFormat="1" ht="15.75">
      <c r="A197" s="396">
        <f t="shared" si="4"/>
        <v>0</v>
      </c>
      <c r="B197" s="73" t="s">
        <v>960</v>
      </c>
      <c r="C197" s="73"/>
      <c r="D197" s="106"/>
      <c r="E197" s="106"/>
      <c r="F197" s="106"/>
      <c r="G197" s="75"/>
      <c r="H197" s="76"/>
      <c r="I197" s="106"/>
      <c r="J197" s="106"/>
      <c r="K197" s="77"/>
      <c r="L197" s="78"/>
      <c r="M197" s="77"/>
      <c r="O197" s="73"/>
      <c r="P197" s="73"/>
      <c r="Q197" s="73"/>
      <c r="R197" s="73"/>
      <c r="S197" s="73"/>
      <c r="T197" s="73"/>
      <c r="U197" s="73"/>
      <c r="V197" s="73"/>
      <c r="W197" s="73"/>
      <c r="X197" s="73"/>
      <c r="Y197" s="73"/>
      <c r="Z197" s="73"/>
      <c r="AA197" s="73"/>
      <c r="AB197" s="73"/>
      <c r="AC197" s="73"/>
      <c r="AD197" s="73"/>
      <c r="AE197" s="73"/>
      <c r="AF197" s="73"/>
      <c r="AG197" s="73"/>
      <c r="AH197" s="73"/>
      <c r="AI197" s="73"/>
      <c r="AJ197" s="248"/>
      <c r="AK197" s="108"/>
      <c r="AL197" s="80"/>
      <c r="AM197" s="203"/>
      <c r="AN197" s="203"/>
      <c r="AO197" s="203"/>
      <c r="AP197" s="204"/>
      <c r="AQ197" s="204"/>
      <c r="AR197" s="203"/>
      <c r="AS197" s="203"/>
      <c r="AT197" s="203"/>
      <c r="AU197" s="203"/>
      <c r="AV197" s="203"/>
      <c r="AW197" s="203"/>
    </row>
    <row r="198" spans="1:49" ht="39.75" customHeight="1">
      <c r="A198" s="396">
        <f t="shared" si="4"/>
        <v>-508.21875000000006</v>
      </c>
      <c r="B198" s="207" t="s">
        <v>957</v>
      </c>
      <c r="C198" s="207" t="s">
        <v>93</v>
      </c>
      <c r="D198" s="26">
        <f>+(BASIS!I19-0.05*$F$626+BASIS!I326)/2</f>
        <v>-0.24375000000000002</v>
      </c>
      <c r="J198" s="26">
        <f>+I198+F198+E198+D198</f>
        <v>-0.24375000000000002</v>
      </c>
      <c r="K198" s="29" t="s">
        <v>230</v>
      </c>
      <c r="L198" s="30">
        <v>2085</v>
      </c>
      <c r="M198" s="29">
        <v>31</v>
      </c>
      <c r="N198" s="84" t="s">
        <v>145</v>
      </c>
      <c r="O198" s="83" t="s">
        <v>455</v>
      </c>
      <c r="P198" s="96"/>
      <c r="Q198" s="60" t="s">
        <v>456</v>
      </c>
      <c r="R198" s="297" t="s">
        <v>454</v>
      </c>
      <c r="S198" s="60" t="s">
        <v>457</v>
      </c>
      <c r="T198" s="60" t="s">
        <v>457</v>
      </c>
      <c r="U198" s="60">
        <v>21</v>
      </c>
      <c r="V198" s="60" t="s">
        <v>457</v>
      </c>
      <c r="W198" s="60">
        <v>21</v>
      </c>
      <c r="X198" s="97">
        <v>2085</v>
      </c>
      <c r="Y198" s="97">
        <f>X198*0.875</f>
        <v>1824.375</v>
      </c>
      <c r="Z198" s="98">
        <v>1.131</v>
      </c>
      <c r="AA198" s="97" t="s">
        <v>139</v>
      </c>
      <c r="AB198" s="87">
        <v>0</v>
      </c>
      <c r="AC198" s="89">
        <v>0</v>
      </c>
      <c r="AD198" s="87">
        <f>(AF198-AB198)*(1-AC198)</f>
        <v>0</v>
      </c>
      <c r="AE198" s="90">
        <v>39539</v>
      </c>
      <c r="AF198" s="91">
        <f>AF159</f>
        <v>0</v>
      </c>
      <c r="AG198" s="92"/>
      <c r="AH198" s="88">
        <f>AD198</f>
        <v>0</v>
      </c>
      <c r="AI198" s="81" t="s">
        <v>458</v>
      </c>
      <c r="AJ198" s="71"/>
      <c r="AK198" s="72"/>
      <c r="AL198" s="63"/>
      <c r="AM198" s="43"/>
      <c r="AN198" s="43"/>
      <c r="AO198" s="43"/>
      <c r="AP198" s="60"/>
      <c r="AQ198" s="60"/>
      <c r="AR198" s="43"/>
      <c r="AS198" s="43"/>
      <c r="AT198" s="43"/>
      <c r="AU198" s="43"/>
      <c r="AV198" s="43"/>
      <c r="AW198" s="43"/>
    </row>
    <row r="199" spans="1:49" ht="24" hidden="1" customHeight="1">
      <c r="A199" s="396">
        <f t="shared" si="4"/>
        <v>0</v>
      </c>
      <c r="B199" s="81">
        <f t="shared" ref="B199:B228" si="8">+S199</f>
        <v>0</v>
      </c>
      <c r="N199" s="84" t="s">
        <v>145</v>
      </c>
      <c r="O199" s="83" t="s">
        <v>459</v>
      </c>
      <c r="P199" s="96"/>
      <c r="Q199" s="60" t="s">
        <v>456</v>
      </c>
      <c r="R199" s="297" t="s">
        <v>454</v>
      </c>
      <c r="S199" s="63"/>
      <c r="T199" s="63"/>
      <c r="U199" s="63"/>
      <c r="V199" s="63"/>
      <c r="W199" s="63"/>
      <c r="X199" s="63"/>
      <c r="Y199" s="63"/>
      <c r="Z199" s="268"/>
      <c r="AA199" s="63"/>
      <c r="AB199" s="67"/>
      <c r="AC199" s="68"/>
      <c r="AD199" s="69"/>
      <c r="AE199" s="269"/>
      <c r="AF199" s="69"/>
      <c r="AG199" s="269"/>
      <c r="AH199" s="270"/>
      <c r="AI199" s="271"/>
      <c r="AJ199" s="71"/>
      <c r="AK199" s="72"/>
      <c r="AL199" s="63"/>
      <c r="AM199" s="44"/>
      <c r="AN199" s="44"/>
      <c r="AO199" s="44"/>
      <c r="AP199" s="93"/>
      <c r="AQ199" s="93"/>
      <c r="AR199" s="44"/>
      <c r="AS199" s="44"/>
      <c r="AT199" s="44"/>
      <c r="AU199" s="44"/>
      <c r="AV199" s="44"/>
      <c r="AW199" s="44"/>
    </row>
    <row r="200" spans="1:49" ht="24" hidden="1" customHeight="1">
      <c r="A200" s="396">
        <f t="shared" si="4"/>
        <v>0</v>
      </c>
      <c r="B200" s="81">
        <f t="shared" si="8"/>
        <v>0</v>
      </c>
      <c r="N200" s="84" t="s">
        <v>460</v>
      </c>
      <c r="O200" s="83" t="s">
        <v>461</v>
      </c>
      <c r="P200" s="96"/>
      <c r="Q200" s="60" t="s">
        <v>456</v>
      </c>
      <c r="R200" s="297" t="s">
        <v>454</v>
      </c>
      <c r="S200" s="63"/>
      <c r="T200" s="63"/>
      <c r="U200" s="63"/>
      <c r="V200" s="63"/>
      <c r="W200" s="63"/>
      <c r="X200" s="63"/>
      <c r="Y200" s="63"/>
      <c r="Z200" s="268"/>
      <c r="AA200" s="63"/>
      <c r="AB200" s="67"/>
      <c r="AC200" s="68"/>
      <c r="AD200" s="69"/>
      <c r="AE200" s="269"/>
      <c r="AF200" s="69"/>
      <c r="AG200" s="269"/>
      <c r="AH200" s="270"/>
      <c r="AI200" s="271"/>
      <c r="AJ200" s="71"/>
      <c r="AK200" s="72"/>
      <c r="AL200" s="63"/>
      <c r="AM200" s="44"/>
      <c r="AN200" s="44"/>
      <c r="AO200" s="44"/>
      <c r="AP200" s="93"/>
      <c r="AQ200" s="93"/>
      <c r="AR200" s="44"/>
      <c r="AS200" s="44"/>
      <c r="AT200" s="44"/>
      <c r="AU200" s="44"/>
      <c r="AV200" s="44"/>
      <c r="AW200" s="44"/>
    </row>
    <row r="201" spans="1:49" ht="24" hidden="1" customHeight="1">
      <c r="A201" s="396">
        <f t="shared" si="4"/>
        <v>0</v>
      </c>
      <c r="B201" s="81">
        <f t="shared" si="8"/>
        <v>0</v>
      </c>
      <c r="N201" s="84" t="s">
        <v>460</v>
      </c>
      <c r="O201" s="83" t="s">
        <v>462</v>
      </c>
      <c r="P201" s="96"/>
      <c r="Q201" s="60" t="s">
        <v>456</v>
      </c>
      <c r="R201" s="297" t="s">
        <v>454</v>
      </c>
      <c r="S201" s="297"/>
      <c r="T201" s="63"/>
      <c r="U201" s="63"/>
      <c r="V201" s="63"/>
      <c r="W201" s="63"/>
      <c r="X201" s="63"/>
      <c r="Y201" s="63"/>
      <c r="Z201" s="268"/>
      <c r="AA201" s="63"/>
      <c r="AB201" s="69"/>
      <c r="AC201" s="68"/>
      <c r="AD201" s="67"/>
      <c r="AE201" s="269"/>
      <c r="AF201" s="69"/>
      <c r="AG201" s="327"/>
      <c r="AH201" s="69"/>
      <c r="AI201" s="328"/>
      <c r="AJ201" s="71"/>
      <c r="AK201" s="71"/>
      <c r="AL201" s="72"/>
      <c r="AM201" s="63"/>
      <c r="AN201" s="44"/>
      <c r="AO201" s="44"/>
      <c r="AP201" s="44"/>
      <c r="AQ201" s="93"/>
      <c r="AR201" s="93"/>
      <c r="AS201" s="44"/>
      <c r="AT201" s="44"/>
      <c r="AU201" s="44"/>
      <c r="AV201" s="44"/>
      <c r="AW201" s="44"/>
    </row>
    <row r="202" spans="1:49" ht="24" hidden="1" customHeight="1">
      <c r="A202" s="396">
        <f t="shared" ref="A202:A265" si="9">+J202*L202</f>
        <v>0</v>
      </c>
      <c r="B202" s="81">
        <f t="shared" si="8"/>
        <v>0</v>
      </c>
      <c r="N202" s="84" t="s">
        <v>145</v>
      </c>
      <c r="O202" s="83" t="s">
        <v>463</v>
      </c>
      <c r="P202" s="96"/>
      <c r="Q202" s="60" t="s">
        <v>456</v>
      </c>
      <c r="R202" s="297" t="s">
        <v>454</v>
      </c>
      <c r="S202" s="297"/>
      <c r="T202" s="63"/>
      <c r="U202" s="63"/>
      <c r="V202" s="63"/>
      <c r="W202" s="63"/>
      <c r="X202" s="63"/>
      <c r="Y202" s="63"/>
      <c r="Z202" s="268"/>
      <c r="AA202" s="63"/>
      <c r="AB202" s="69"/>
      <c r="AC202" s="68"/>
      <c r="AD202" s="67"/>
      <c r="AE202" s="269"/>
      <c r="AF202" s="69"/>
      <c r="AG202" s="327"/>
      <c r="AH202" s="69"/>
      <c r="AI202" s="328"/>
      <c r="AJ202" s="71"/>
      <c r="AK202" s="71"/>
      <c r="AL202" s="72"/>
      <c r="AM202" s="63"/>
      <c r="AN202" s="44"/>
      <c r="AO202" s="44"/>
      <c r="AP202" s="44"/>
      <c r="AQ202" s="93"/>
      <c r="AR202" s="93"/>
      <c r="AS202" s="44"/>
      <c r="AT202" s="44"/>
      <c r="AU202" s="44"/>
      <c r="AV202" s="44"/>
      <c r="AW202" s="44"/>
    </row>
    <row r="203" spans="1:49" ht="24" hidden="1" customHeight="1">
      <c r="A203" s="396">
        <f t="shared" si="9"/>
        <v>0</v>
      </c>
      <c r="B203" s="81">
        <f t="shared" si="8"/>
        <v>0</v>
      </c>
      <c r="N203" s="84" t="s">
        <v>145</v>
      </c>
      <c r="O203" s="83" t="s">
        <v>464</v>
      </c>
      <c r="P203" s="96"/>
      <c r="Q203" s="60" t="s">
        <v>456</v>
      </c>
      <c r="R203" s="297" t="s">
        <v>454</v>
      </c>
      <c r="S203" s="297"/>
      <c r="T203" s="63"/>
      <c r="U203" s="63"/>
      <c r="V203" s="63"/>
      <c r="W203" s="63"/>
      <c r="X203" s="63"/>
      <c r="Y203" s="63"/>
      <c r="Z203" s="268"/>
      <c r="AA203" s="63"/>
      <c r="AB203" s="69"/>
      <c r="AC203" s="68"/>
      <c r="AD203" s="67"/>
      <c r="AE203" s="269"/>
      <c r="AF203" s="69"/>
      <c r="AG203" s="327"/>
      <c r="AH203" s="69"/>
      <c r="AI203" s="328"/>
      <c r="AJ203" s="71"/>
      <c r="AK203" s="71"/>
      <c r="AL203" s="72"/>
      <c r="AM203" s="63"/>
      <c r="AN203" s="44"/>
      <c r="AO203" s="44"/>
      <c r="AP203" s="44"/>
      <c r="AQ203" s="93"/>
      <c r="AR203" s="93"/>
      <c r="AS203" s="44"/>
      <c r="AT203" s="44"/>
      <c r="AU203" s="44"/>
      <c r="AV203" s="44"/>
      <c r="AW203" s="44"/>
    </row>
    <row r="204" spans="1:49" ht="24" hidden="1" customHeight="1">
      <c r="A204" s="396">
        <f t="shared" si="9"/>
        <v>0</v>
      </c>
      <c r="B204" s="81">
        <f t="shared" si="8"/>
        <v>0</v>
      </c>
      <c r="N204" s="84" t="s">
        <v>145</v>
      </c>
      <c r="O204" s="83" t="s">
        <v>465</v>
      </c>
      <c r="P204" s="96"/>
      <c r="Q204" s="60" t="s">
        <v>456</v>
      </c>
      <c r="R204" s="297" t="s">
        <v>454</v>
      </c>
      <c r="S204" s="297"/>
      <c r="T204" s="63"/>
      <c r="U204" s="63"/>
      <c r="V204" s="63"/>
      <c r="W204" s="63"/>
      <c r="X204" s="63"/>
      <c r="Y204" s="63"/>
      <c r="Z204" s="268"/>
      <c r="AA204" s="63"/>
      <c r="AB204" s="69"/>
      <c r="AC204" s="68"/>
      <c r="AD204" s="67"/>
      <c r="AE204" s="269"/>
      <c r="AF204" s="69"/>
      <c r="AG204" s="327"/>
      <c r="AH204" s="69"/>
      <c r="AI204" s="328"/>
      <c r="AJ204" s="71"/>
      <c r="AK204" s="71"/>
      <c r="AL204" s="72"/>
      <c r="AM204" s="63"/>
      <c r="AN204" s="44"/>
      <c r="AO204" s="44"/>
      <c r="AP204" s="44"/>
      <c r="AQ204" s="93"/>
      <c r="AR204" s="93"/>
      <c r="AS204" s="44"/>
      <c r="AT204" s="44"/>
      <c r="AU204" s="44"/>
      <c r="AV204" s="44"/>
      <c r="AW204" s="44"/>
    </row>
    <row r="205" spans="1:49" ht="24" hidden="1" customHeight="1">
      <c r="A205" s="396">
        <f t="shared" si="9"/>
        <v>0</v>
      </c>
      <c r="B205" s="81">
        <f t="shared" si="8"/>
        <v>0</v>
      </c>
      <c r="N205" s="84" t="s">
        <v>145</v>
      </c>
      <c r="O205" s="83" t="s">
        <v>466</v>
      </c>
      <c r="P205" s="96"/>
      <c r="Q205" s="60" t="s">
        <v>456</v>
      </c>
      <c r="R205" s="297" t="s">
        <v>454</v>
      </c>
      <c r="S205" s="297"/>
      <c r="T205" s="63"/>
      <c r="U205" s="63"/>
      <c r="V205" s="63"/>
      <c r="W205" s="63"/>
      <c r="X205" s="63"/>
      <c r="Y205" s="63"/>
      <c r="Z205" s="268"/>
      <c r="AA205" s="63"/>
      <c r="AB205" s="69"/>
      <c r="AC205" s="68"/>
      <c r="AD205" s="67"/>
      <c r="AE205" s="269"/>
      <c r="AF205" s="69"/>
      <c r="AG205" s="327"/>
      <c r="AH205" s="69"/>
      <c r="AI205" s="328"/>
      <c r="AJ205" s="71"/>
      <c r="AK205" s="71"/>
      <c r="AL205" s="72"/>
      <c r="AM205" s="63"/>
      <c r="AN205" s="44"/>
      <c r="AO205" s="44"/>
      <c r="AP205" s="44"/>
      <c r="AQ205" s="93"/>
      <c r="AR205" s="93"/>
      <c r="AS205" s="44"/>
      <c r="AT205" s="44"/>
      <c r="AU205" s="44"/>
      <c r="AV205" s="44"/>
      <c r="AW205" s="44"/>
    </row>
    <row r="206" spans="1:49" ht="24" hidden="1" customHeight="1">
      <c r="A206" s="396">
        <f t="shared" si="9"/>
        <v>0</v>
      </c>
      <c r="B206" s="81">
        <f t="shared" si="8"/>
        <v>0</v>
      </c>
      <c r="N206" s="84" t="s">
        <v>145</v>
      </c>
      <c r="O206" s="83" t="s">
        <v>467</v>
      </c>
      <c r="P206" s="96"/>
      <c r="Q206" s="60" t="s">
        <v>456</v>
      </c>
      <c r="R206" s="297" t="s">
        <v>454</v>
      </c>
      <c r="S206" s="297"/>
      <c r="T206" s="63"/>
      <c r="U206" s="63"/>
      <c r="V206" s="63"/>
      <c r="W206" s="63"/>
      <c r="X206" s="63"/>
      <c r="Y206" s="63"/>
      <c r="Z206" s="268"/>
      <c r="AA206" s="63"/>
      <c r="AB206" s="69"/>
      <c r="AC206" s="68"/>
      <c r="AD206" s="67"/>
      <c r="AE206" s="269"/>
      <c r="AF206" s="69"/>
      <c r="AG206" s="327"/>
      <c r="AH206" s="69"/>
      <c r="AI206" s="328"/>
      <c r="AJ206" s="71"/>
      <c r="AK206" s="71"/>
      <c r="AL206" s="72"/>
      <c r="AM206" s="63"/>
      <c r="AN206" s="44"/>
      <c r="AO206" s="44"/>
      <c r="AP206" s="44"/>
      <c r="AQ206" s="93"/>
      <c r="AR206" s="93"/>
      <c r="AS206" s="44"/>
      <c r="AT206" s="44"/>
      <c r="AU206" s="44"/>
      <c r="AV206" s="44"/>
      <c r="AW206" s="44"/>
    </row>
    <row r="207" spans="1:49" ht="24" hidden="1" customHeight="1">
      <c r="A207" s="396">
        <f t="shared" si="9"/>
        <v>0</v>
      </c>
      <c r="B207" s="81">
        <f t="shared" si="8"/>
        <v>0</v>
      </c>
      <c r="N207" s="84" t="s">
        <v>145</v>
      </c>
      <c r="O207" s="83" t="s">
        <v>468</v>
      </c>
      <c r="P207" s="96"/>
      <c r="Q207" s="60" t="s">
        <v>456</v>
      </c>
      <c r="R207" s="297" t="s">
        <v>454</v>
      </c>
      <c r="S207" s="297"/>
      <c r="T207" s="63"/>
      <c r="U207" s="63"/>
      <c r="V207" s="63"/>
      <c r="W207" s="63"/>
      <c r="X207" s="63"/>
      <c r="Y207" s="63"/>
      <c r="Z207" s="268"/>
      <c r="AA207" s="63"/>
      <c r="AB207" s="69"/>
      <c r="AC207" s="68"/>
      <c r="AD207" s="67"/>
      <c r="AE207" s="269"/>
      <c r="AF207" s="69"/>
      <c r="AG207" s="327"/>
      <c r="AH207" s="69"/>
      <c r="AI207" s="328"/>
      <c r="AJ207" s="71"/>
      <c r="AK207" s="71"/>
      <c r="AL207" s="72"/>
      <c r="AM207" s="63"/>
      <c r="AN207" s="44"/>
      <c r="AO207" s="44"/>
      <c r="AP207" s="44"/>
      <c r="AQ207" s="93"/>
      <c r="AR207" s="93"/>
      <c r="AS207" s="44"/>
      <c r="AT207" s="44"/>
      <c r="AU207" s="44"/>
      <c r="AV207" s="44"/>
      <c r="AW207" s="44"/>
    </row>
    <row r="208" spans="1:49" ht="24" hidden="1" customHeight="1">
      <c r="A208" s="396">
        <f t="shared" si="9"/>
        <v>0</v>
      </c>
      <c r="B208" s="81">
        <f t="shared" si="8"/>
        <v>0</v>
      </c>
      <c r="N208" s="84"/>
      <c r="O208" s="83" t="s">
        <v>469</v>
      </c>
      <c r="P208" s="96"/>
      <c r="Q208" s="60" t="s">
        <v>456</v>
      </c>
      <c r="R208" s="297" t="s">
        <v>454</v>
      </c>
      <c r="S208" s="297"/>
      <c r="T208" s="63"/>
      <c r="U208" s="63"/>
      <c r="V208" s="63"/>
      <c r="W208" s="63"/>
      <c r="X208" s="63"/>
      <c r="Y208" s="63"/>
      <c r="Z208" s="268"/>
      <c r="AA208" s="63"/>
      <c r="AB208" s="69"/>
      <c r="AC208" s="68"/>
      <c r="AD208" s="67"/>
      <c r="AE208" s="269"/>
      <c r="AF208" s="69"/>
      <c r="AG208" s="327"/>
      <c r="AH208" s="69"/>
      <c r="AI208" s="328"/>
      <c r="AJ208" s="71"/>
      <c r="AK208" s="71"/>
      <c r="AL208" s="72"/>
      <c r="AM208" s="63"/>
      <c r="AN208" s="44"/>
      <c r="AO208" s="44"/>
      <c r="AP208" s="44"/>
      <c r="AQ208" s="93"/>
      <c r="AR208" s="93"/>
      <c r="AS208" s="44"/>
      <c r="AT208" s="44"/>
      <c r="AU208" s="44"/>
      <c r="AV208" s="44"/>
      <c r="AW208" s="44"/>
    </row>
    <row r="209" spans="1:49" ht="24" hidden="1" customHeight="1">
      <c r="A209" s="396">
        <f t="shared" si="9"/>
        <v>0</v>
      </c>
      <c r="B209" s="81">
        <f t="shared" si="8"/>
        <v>0</v>
      </c>
      <c r="N209" s="84"/>
      <c r="O209" s="83" t="s">
        <v>470</v>
      </c>
      <c r="P209" s="96"/>
      <c r="Q209" s="60" t="s">
        <v>456</v>
      </c>
      <c r="R209" s="297" t="s">
        <v>454</v>
      </c>
      <c r="S209" s="297"/>
      <c r="T209" s="63"/>
      <c r="U209" s="63"/>
      <c r="V209" s="63"/>
      <c r="W209" s="63"/>
      <c r="X209" s="63"/>
      <c r="Y209" s="63"/>
      <c r="Z209" s="268"/>
      <c r="AA209" s="63"/>
      <c r="AB209" s="69"/>
      <c r="AC209" s="68"/>
      <c r="AD209" s="67"/>
      <c r="AE209" s="269"/>
      <c r="AF209" s="69"/>
      <c r="AG209" s="327"/>
      <c r="AH209" s="69"/>
      <c r="AI209" s="328"/>
      <c r="AJ209" s="71"/>
      <c r="AK209" s="71"/>
      <c r="AL209" s="72"/>
      <c r="AM209" s="63"/>
      <c r="AN209" s="44"/>
      <c r="AO209" s="44"/>
      <c r="AP209" s="44"/>
      <c r="AQ209" s="93"/>
      <c r="AR209" s="93"/>
      <c r="AS209" s="44"/>
      <c r="AT209" s="44"/>
      <c r="AU209" s="44"/>
      <c r="AV209" s="44"/>
      <c r="AW209" s="44"/>
    </row>
    <row r="210" spans="1:49" ht="24" hidden="1" customHeight="1">
      <c r="A210" s="396">
        <f t="shared" si="9"/>
        <v>0</v>
      </c>
      <c r="B210" s="81">
        <f t="shared" si="8"/>
        <v>0</v>
      </c>
      <c r="N210" s="84" t="s">
        <v>460</v>
      </c>
      <c r="O210" s="83" t="s">
        <v>471</v>
      </c>
      <c r="P210" s="96"/>
      <c r="Q210" s="60" t="s">
        <v>456</v>
      </c>
      <c r="R210" s="297" t="s">
        <v>454</v>
      </c>
      <c r="S210" s="297"/>
      <c r="T210" s="63"/>
      <c r="U210" s="63"/>
      <c r="V210" s="63"/>
      <c r="W210" s="63"/>
      <c r="X210" s="63"/>
      <c r="Y210" s="63"/>
      <c r="Z210" s="268"/>
      <c r="AA210" s="63"/>
      <c r="AB210" s="69"/>
      <c r="AC210" s="68"/>
      <c r="AD210" s="67"/>
      <c r="AE210" s="269"/>
      <c r="AF210" s="69"/>
      <c r="AG210" s="327"/>
      <c r="AH210" s="69"/>
      <c r="AI210" s="328"/>
      <c r="AJ210" s="71"/>
      <c r="AK210" s="71"/>
      <c r="AL210" s="72"/>
      <c r="AM210" s="63"/>
      <c r="AN210" s="44"/>
      <c r="AO210" s="44"/>
      <c r="AP210" s="44"/>
      <c r="AQ210" s="93"/>
      <c r="AR210" s="93"/>
      <c r="AS210" s="44"/>
      <c r="AT210" s="44"/>
      <c r="AU210" s="44"/>
      <c r="AV210" s="44"/>
      <c r="AW210" s="44"/>
    </row>
    <row r="211" spans="1:49" ht="24" hidden="1" customHeight="1">
      <c r="A211" s="396">
        <f t="shared" si="9"/>
        <v>0</v>
      </c>
      <c r="B211" s="81">
        <f t="shared" si="8"/>
        <v>0</v>
      </c>
      <c r="N211" s="84" t="s">
        <v>145</v>
      </c>
      <c r="O211" s="83" t="s">
        <v>472</v>
      </c>
      <c r="P211" s="96"/>
      <c r="Q211" s="60" t="s">
        <v>456</v>
      </c>
      <c r="R211" s="297" t="s">
        <v>454</v>
      </c>
      <c r="S211" s="297"/>
      <c r="T211" s="63"/>
      <c r="U211" s="63"/>
      <c r="V211" s="63"/>
      <c r="W211" s="63"/>
      <c r="X211" s="63"/>
      <c r="Y211" s="63"/>
      <c r="Z211" s="268"/>
      <c r="AA211" s="63"/>
      <c r="AB211" s="69"/>
      <c r="AC211" s="68"/>
      <c r="AD211" s="67"/>
      <c r="AE211" s="269"/>
      <c r="AF211" s="69"/>
      <c r="AG211" s="327"/>
      <c r="AH211" s="69"/>
      <c r="AI211" s="328"/>
      <c r="AJ211" s="71"/>
      <c r="AK211" s="71"/>
      <c r="AL211" s="72"/>
      <c r="AM211" s="63"/>
      <c r="AN211" s="44"/>
      <c r="AO211" s="44"/>
      <c r="AP211" s="44"/>
      <c r="AQ211" s="93"/>
      <c r="AR211" s="93"/>
      <c r="AS211" s="44"/>
      <c r="AT211" s="44"/>
      <c r="AU211" s="44"/>
      <c r="AV211" s="44"/>
      <c r="AW211" s="44"/>
    </row>
    <row r="212" spans="1:49" ht="24" hidden="1" customHeight="1">
      <c r="A212" s="396">
        <f t="shared" si="9"/>
        <v>0</v>
      </c>
      <c r="B212" s="81">
        <f t="shared" si="8"/>
        <v>0</v>
      </c>
      <c r="N212" s="84" t="s">
        <v>460</v>
      </c>
      <c r="O212" s="83" t="s">
        <v>473</v>
      </c>
      <c r="P212" s="96"/>
      <c r="Q212" s="60" t="s">
        <v>456</v>
      </c>
      <c r="R212" s="297" t="s">
        <v>454</v>
      </c>
      <c r="S212" s="297"/>
      <c r="T212" s="63"/>
      <c r="U212" s="63"/>
      <c r="V212" s="63"/>
      <c r="W212" s="63"/>
      <c r="X212" s="63"/>
      <c r="Y212" s="63"/>
      <c r="Z212" s="268"/>
      <c r="AA212" s="63"/>
      <c r="AB212" s="69"/>
      <c r="AC212" s="68"/>
      <c r="AD212" s="67"/>
      <c r="AE212" s="269"/>
      <c r="AF212" s="69"/>
      <c r="AG212" s="327"/>
      <c r="AH212" s="69"/>
      <c r="AI212" s="328"/>
      <c r="AJ212" s="71"/>
      <c r="AK212" s="71"/>
      <c r="AL212" s="72"/>
      <c r="AM212" s="63"/>
      <c r="AN212" s="44"/>
      <c r="AO212" s="44"/>
      <c r="AP212" s="44"/>
      <c r="AQ212" s="93"/>
      <c r="AR212" s="93"/>
      <c r="AS212" s="44"/>
      <c r="AT212" s="44"/>
      <c r="AU212" s="44"/>
      <c r="AV212" s="44"/>
      <c r="AW212" s="44"/>
    </row>
    <row r="213" spans="1:49" ht="24" hidden="1" customHeight="1">
      <c r="A213" s="396">
        <f t="shared" si="9"/>
        <v>0</v>
      </c>
      <c r="B213" s="81">
        <f t="shared" si="8"/>
        <v>0</v>
      </c>
      <c r="N213" s="84" t="s">
        <v>145</v>
      </c>
      <c r="O213" s="83" t="s">
        <v>474</v>
      </c>
      <c r="P213" s="96"/>
      <c r="Q213" s="60" t="s">
        <v>456</v>
      </c>
      <c r="R213" s="297" t="s">
        <v>454</v>
      </c>
      <c r="S213" s="297"/>
      <c r="T213" s="63"/>
      <c r="U213" s="63"/>
      <c r="V213" s="63"/>
      <c r="W213" s="63"/>
      <c r="X213" s="63"/>
      <c r="Y213" s="63"/>
      <c r="Z213" s="268"/>
      <c r="AA213" s="63"/>
      <c r="AB213" s="69"/>
      <c r="AC213" s="68"/>
      <c r="AD213" s="67"/>
      <c r="AE213" s="269"/>
      <c r="AF213" s="69"/>
      <c r="AG213" s="327"/>
      <c r="AH213" s="69"/>
      <c r="AI213" s="328"/>
      <c r="AJ213" s="71"/>
      <c r="AK213" s="71"/>
      <c r="AL213" s="72"/>
      <c r="AM213" s="63"/>
      <c r="AN213" s="44"/>
      <c r="AO213" s="44"/>
      <c r="AP213" s="44"/>
      <c r="AQ213" s="93"/>
      <c r="AR213" s="93"/>
      <c r="AS213" s="44"/>
      <c r="AT213" s="44"/>
      <c r="AU213" s="44"/>
      <c r="AV213" s="44"/>
      <c r="AW213" s="44"/>
    </row>
    <row r="214" spans="1:49" ht="24" hidden="1" customHeight="1">
      <c r="A214" s="396">
        <f t="shared" si="9"/>
        <v>0</v>
      </c>
      <c r="B214" s="81">
        <f t="shared" si="8"/>
        <v>0</v>
      </c>
      <c r="N214" s="84" t="s">
        <v>145</v>
      </c>
      <c r="O214" s="83" t="s">
        <v>475</v>
      </c>
      <c r="P214" s="96"/>
      <c r="Q214" s="60" t="s">
        <v>456</v>
      </c>
      <c r="R214" s="297" t="s">
        <v>454</v>
      </c>
      <c r="S214" s="297"/>
      <c r="T214" s="63"/>
      <c r="U214" s="63"/>
      <c r="V214" s="63"/>
      <c r="W214" s="63"/>
      <c r="X214" s="63"/>
      <c r="Y214" s="63"/>
      <c r="Z214" s="268"/>
      <c r="AA214" s="63"/>
      <c r="AB214" s="69"/>
      <c r="AC214" s="68"/>
      <c r="AD214" s="67"/>
      <c r="AE214" s="269"/>
      <c r="AF214" s="69"/>
      <c r="AG214" s="327"/>
      <c r="AH214" s="69"/>
      <c r="AI214" s="328"/>
      <c r="AJ214" s="71"/>
      <c r="AK214" s="71"/>
      <c r="AL214" s="72"/>
      <c r="AM214" s="63"/>
      <c r="AN214" s="44"/>
      <c r="AO214" s="44"/>
      <c r="AP214" s="44"/>
      <c r="AQ214" s="93"/>
      <c r="AR214" s="93"/>
      <c r="AS214" s="44"/>
      <c r="AT214" s="44"/>
      <c r="AU214" s="44"/>
      <c r="AV214" s="44"/>
      <c r="AW214" s="44"/>
    </row>
    <row r="215" spans="1:49" ht="24" hidden="1" customHeight="1">
      <c r="A215" s="396">
        <f t="shared" si="9"/>
        <v>0</v>
      </c>
      <c r="B215" s="81">
        <f t="shared" si="8"/>
        <v>0</v>
      </c>
      <c r="N215" s="84" t="s">
        <v>145</v>
      </c>
      <c r="O215" s="83" t="s">
        <v>476</v>
      </c>
      <c r="P215" s="96"/>
      <c r="Q215" s="60" t="s">
        <v>456</v>
      </c>
      <c r="R215" s="297" t="s">
        <v>454</v>
      </c>
      <c r="S215" s="297"/>
      <c r="T215" s="63"/>
      <c r="U215" s="63"/>
      <c r="V215" s="63"/>
      <c r="W215" s="63"/>
      <c r="X215" s="63"/>
      <c r="Y215" s="63"/>
      <c r="Z215" s="268"/>
      <c r="AA215" s="63"/>
      <c r="AB215" s="69"/>
      <c r="AC215" s="68"/>
      <c r="AD215" s="67"/>
      <c r="AE215" s="269"/>
      <c r="AF215" s="69"/>
      <c r="AG215" s="327"/>
      <c r="AH215" s="69"/>
      <c r="AI215" s="328"/>
      <c r="AJ215" s="71"/>
      <c r="AK215" s="71"/>
      <c r="AL215" s="72"/>
      <c r="AM215" s="63"/>
      <c r="AN215" s="44"/>
      <c r="AO215" s="44"/>
      <c r="AP215" s="44"/>
      <c r="AQ215" s="93"/>
      <c r="AR215" s="93"/>
      <c r="AS215" s="44"/>
      <c r="AT215" s="44"/>
      <c r="AU215" s="44"/>
      <c r="AV215" s="44"/>
      <c r="AW215" s="44"/>
    </row>
    <row r="216" spans="1:49" ht="24" hidden="1" customHeight="1">
      <c r="A216" s="396">
        <f t="shared" si="9"/>
        <v>0</v>
      </c>
      <c r="B216" s="81">
        <f t="shared" si="8"/>
        <v>0</v>
      </c>
      <c r="N216" s="84" t="s">
        <v>145</v>
      </c>
      <c r="O216" s="83" t="s">
        <v>477</v>
      </c>
      <c r="P216" s="96"/>
      <c r="Q216" s="60" t="s">
        <v>456</v>
      </c>
      <c r="R216" s="297" t="s">
        <v>454</v>
      </c>
      <c r="S216" s="297"/>
      <c r="T216" s="63"/>
      <c r="U216" s="63"/>
      <c r="V216" s="63"/>
      <c r="W216" s="63"/>
      <c r="X216" s="63"/>
      <c r="Y216" s="63"/>
      <c r="Z216" s="268"/>
      <c r="AA216" s="63"/>
      <c r="AB216" s="69"/>
      <c r="AC216" s="68"/>
      <c r="AD216" s="67"/>
      <c r="AE216" s="269"/>
      <c r="AF216" s="69"/>
      <c r="AG216" s="327"/>
      <c r="AH216" s="69"/>
      <c r="AI216" s="328"/>
      <c r="AJ216" s="71"/>
      <c r="AK216" s="71"/>
      <c r="AL216" s="72"/>
      <c r="AM216" s="63"/>
      <c r="AN216" s="44"/>
      <c r="AO216" s="44"/>
      <c r="AP216" s="44"/>
      <c r="AQ216" s="93"/>
      <c r="AR216" s="93"/>
      <c r="AS216" s="44"/>
      <c r="AT216" s="44"/>
      <c r="AU216" s="44"/>
      <c r="AV216" s="44"/>
      <c r="AW216" s="44"/>
    </row>
    <row r="217" spans="1:49" ht="24" hidden="1" customHeight="1">
      <c r="A217" s="396">
        <f t="shared" si="9"/>
        <v>0</v>
      </c>
      <c r="B217" s="81">
        <f t="shared" si="8"/>
        <v>0</v>
      </c>
      <c r="N217" s="84" t="s">
        <v>145</v>
      </c>
      <c r="O217" s="83" t="s">
        <v>478</v>
      </c>
      <c r="P217" s="96"/>
      <c r="Q217" s="60" t="s">
        <v>456</v>
      </c>
      <c r="R217" s="297" t="s">
        <v>454</v>
      </c>
      <c r="S217" s="297"/>
      <c r="T217" s="63"/>
      <c r="U217" s="63"/>
      <c r="V217" s="63"/>
      <c r="W217" s="63"/>
      <c r="X217" s="63"/>
      <c r="Y217" s="63"/>
      <c r="Z217" s="268"/>
      <c r="AA217" s="63"/>
      <c r="AB217" s="69"/>
      <c r="AC217" s="68"/>
      <c r="AD217" s="67"/>
      <c r="AE217" s="269"/>
      <c r="AF217" s="69"/>
      <c r="AG217" s="327"/>
      <c r="AH217" s="69"/>
      <c r="AI217" s="328"/>
      <c r="AJ217" s="71"/>
      <c r="AK217" s="71"/>
      <c r="AL217" s="72"/>
      <c r="AM217" s="63"/>
      <c r="AN217" s="44"/>
      <c r="AO217" s="44"/>
      <c r="AP217" s="44"/>
      <c r="AQ217" s="93"/>
      <c r="AR217" s="93"/>
      <c r="AS217" s="44"/>
      <c r="AT217" s="44"/>
      <c r="AU217" s="44"/>
      <c r="AV217" s="44"/>
      <c r="AW217" s="44"/>
    </row>
    <row r="218" spans="1:49" ht="24" hidden="1" customHeight="1">
      <c r="A218" s="396">
        <f t="shared" si="9"/>
        <v>0</v>
      </c>
      <c r="B218" s="81">
        <f t="shared" si="8"/>
        <v>0</v>
      </c>
      <c r="N218" s="84" t="s">
        <v>145</v>
      </c>
      <c r="O218" s="83" t="s">
        <v>479</v>
      </c>
      <c r="P218" s="96"/>
      <c r="Q218" s="60" t="s">
        <v>456</v>
      </c>
      <c r="R218" s="297" t="s">
        <v>454</v>
      </c>
      <c r="S218" s="297"/>
      <c r="T218" s="63"/>
      <c r="U218" s="63"/>
      <c r="V218" s="63"/>
      <c r="W218" s="63"/>
      <c r="X218" s="63"/>
      <c r="Y218" s="63"/>
      <c r="Z218" s="268"/>
      <c r="AA218" s="63"/>
      <c r="AB218" s="69"/>
      <c r="AC218" s="68"/>
      <c r="AD218" s="67"/>
      <c r="AE218" s="269"/>
      <c r="AF218" s="69"/>
      <c r="AG218" s="327"/>
      <c r="AH218" s="69"/>
      <c r="AI218" s="328"/>
      <c r="AJ218" s="71"/>
      <c r="AK218" s="71"/>
      <c r="AL218" s="72"/>
      <c r="AM218" s="63"/>
      <c r="AN218" s="44"/>
      <c r="AO218" s="44"/>
      <c r="AP218" s="44"/>
      <c r="AQ218" s="93"/>
      <c r="AR218" s="93"/>
      <c r="AS218" s="44"/>
      <c r="AT218" s="44"/>
      <c r="AU218" s="44"/>
      <c r="AV218" s="44"/>
      <c r="AW218" s="44"/>
    </row>
    <row r="219" spans="1:49" ht="24" hidden="1" customHeight="1">
      <c r="A219" s="396">
        <f t="shared" si="9"/>
        <v>0</v>
      </c>
      <c r="B219" s="81">
        <f t="shared" si="8"/>
        <v>0</v>
      </c>
      <c r="N219" s="84" t="s">
        <v>145</v>
      </c>
      <c r="O219" s="83" t="s">
        <v>480</v>
      </c>
      <c r="P219" s="96"/>
      <c r="Q219" s="60" t="s">
        <v>456</v>
      </c>
      <c r="R219" s="297" t="s">
        <v>454</v>
      </c>
      <c r="S219" s="297"/>
      <c r="T219" s="63"/>
      <c r="U219" s="63"/>
      <c r="V219" s="63"/>
      <c r="W219" s="63"/>
      <c r="X219" s="63"/>
      <c r="Y219" s="63"/>
      <c r="Z219" s="268"/>
      <c r="AA219" s="63"/>
      <c r="AB219" s="69"/>
      <c r="AC219" s="68"/>
      <c r="AD219" s="67"/>
      <c r="AE219" s="269"/>
      <c r="AF219" s="69"/>
      <c r="AG219" s="327"/>
      <c r="AH219" s="69"/>
      <c r="AI219" s="328"/>
      <c r="AJ219" s="71"/>
      <c r="AK219" s="71"/>
      <c r="AL219" s="72"/>
      <c r="AM219" s="63"/>
      <c r="AN219" s="44"/>
      <c r="AO219" s="44"/>
      <c r="AP219" s="44"/>
      <c r="AQ219" s="93"/>
      <c r="AR219" s="93"/>
      <c r="AS219" s="44"/>
      <c r="AT219" s="44"/>
      <c r="AU219" s="44"/>
      <c r="AV219" s="44"/>
      <c r="AW219" s="44"/>
    </row>
    <row r="220" spans="1:49" ht="24" hidden="1" customHeight="1">
      <c r="A220" s="396">
        <f t="shared" si="9"/>
        <v>0</v>
      </c>
      <c r="B220" s="81">
        <f t="shared" si="8"/>
        <v>0</v>
      </c>
      <c r="N220" s="84" t="s">
        <v>145</v>
      </c>
      <c r="O220" s="83" t="s">
        <v>481</v>
      </c>
      <c r="P220" s="96"/>
      <c r="Q220" s="60" t="s">
        <v>456</v>
      </c>
      <c r="R220" s="297" t="s">
        <v>454</v>
      </c>
      <c r="S220" s="297"/>
      <c r="T220" s="63"/>
      <c r="U220" s="63"/>
      <c r="V220" s="63"/>
      <c r="W220" s="63"/>
      <c r="X220" s="63"/>
      <c r="Y220" s="63"/>
      <c r="Z220" s="268"/>
      <c r="AA220" s="63"/>
      <c r="AB220" s="69"/>
      <c r="AC220" s="68"/>
      <c r="AD220" s="67"/>
      <c r="AE220" s="269"/>
      <c r="AF220" s="69"/>
      <c r="AG220" s="327"/>
      <c r="AH220" s="69"/>
      <c r="AI220" s="328"/>
      <c r="AJ220" s="71"/>
      <c r="AK220" s="71"/>
      <c r="AL220" s="72"/>
      <c r="AM220" s="63"/>
      <c r="AN220" s="44"/>
      <c r="AO220" s="44"/>
      <c r="AP220" s="44"/>
      <c r="AQ220" s="93"/>
      <c r="AR220" s="93"/>
      <c r="AS220" s="44"/>
      <c r="AT220" s="44"/>
      <c r="AU220" s="44"/>
      <c r="AV220" s="44"/>
      <c r="AW220" s="44"/>
    </row>
    <row r="221" spans="1:49" ht="24" hidden="1" customHeight="1">
      <c r="A221" s="396">
        <f t="shared" si="9"/>
        <v>0</v>
      </c>
      <c r="B221" s="81">
        <f t="shared" si="8"/>
        <v>0</v>
      </c>
      <c r="N221" s="84" t="s">
        <v>145</v>
      </c>
      <c r="O221" s="83" t="s">
        <v>482</v>
      </c>
      <c r="P221" s="96"/>
      <c r="Q221" s="60" t="s">
        <v>456</v>
      </c>
      <c r="R221" s="297" t="s">
        <v>454</v>
      </c>
      <c r="S221" s="297"/>
      <c r="T221" s="63"/>
      <c r="U221" s="63"/>
      <c r="V221" s="63"/>
      <c r="W221" s="63"/>
      <c r="X221" s="63"/>
      <c r="Y221" s="63"/>
      <c r="Z221" s="268"/>
      <c r="AA221" s="63"/>
      <c r="AB221" s="69"/>
      <c r="AC221" s="68"/>
      <c r="AD221" s="67"/>
      <c r="AE221" s="269"/>
      <c r="AF221" s="69"/>
      <c r="AG221" s="327"/>
      <c r="AH221" s="69"/>
      <c r="AI221" s="328"/>
      <c r="AJ221" s="71"/>
      <c r="AK221" s="71"/>
      <c r="AL221" s="72"/>
      <c r="AM221" s="63"/>
      <c r="AN221" s="44"/>
      <c r="AO221" s="44"/>
      <c r="AP221" s="44"/>
      <c r="AQ221" s="93"/>
      <c r="AR221" s="93"/>
      <c r="AS221" s="44"/>
      <c r="AT221" s="44"/>
      <c r="AU221" s="44"/>
      <c r="AV221" s="44"/>
      <c r="AW221" s="44"/>
    </row>
    <row r="222" spans="1:49" ht="24" hidden="1" customHeight="1">
      <c r="A222" s="396">
        <f t="shared" si="9"/>
        <v>0</v>
      </c>
      <c r="B222" s="81">
        <f t="shared" si="8"/>
        <v>0</v>
      </c>
      <c r="N222" s="84" t="s">
        <v>145</v>
      </c>
      <c r="O222" s="83" t="s">
        <v>483</v>
      </c>
      <c r="P222" s="96"/>
      <c r="Q222" s="60" t="s">
        <v>456</v>
      </c>
      <c r="R222" s="297" t="s">
        <v>454</v>
      </c>
      <c r="S222" s="297"/>
      <c r="T222" s="63"/>
      <c r="U222" s="63"/>
      <c r="V222" s="63"/>
      <c r="W222" s="63"/>
      <c r="X222" s="63"/>
      <c r="Y222" s="63"/>
      <c r="Z222" s="268"/>
      <c r="AA222" s="63"/>
      <c r="AB222" s="69"/>
      <c r="AC222" s="68"/>
      <c r="AD222" s="67"/>
      <c r="AE222" s="269"/>
      <c r="AF222" s="69"/>
      <c r="AG222" s="327"/>
      <c r="AH222" s="69"/>
      <c r="AI222" s="328"/>
      <c r="AJ222" s="71"/>
      <c r="AK222" s="71"/>
      <c r="AL222" s="72"/>
      <c r="AM222" s="63"/>
      <c r="AN222" s="44"/>
      <c r="AO222" s="44"/>
      <c r="AP222" s="44"/>
      <c r="AQ222" s="93"/>
      <c r="AR222" s="93"/>
      <c r="AS222" s="44"/>
      <c r="AT222" s="44"/>
      <c r="AU222" s="44"/>
      <c r="AV222" s="44"/>
      <c r="AW222" s="44"/>
    </row>
    <row r="223" spans="1:49" ht="24" hidden="1" customHeight="1">
      <c r="A223" s="396">
        <f t="shared" si="9"/>
        <v>0</v>
      </c>
      <c r="B223" s="81">
        <f t="shared" si="8"/>
        <v>0</v>
      </c>
      <c r="N223" s="84" t="s">
        <v>145</v>
      </c>
      <c r="O223" s="83" t="s">
        <v>484</v>
      </c>
      <c r="P223" s="96"/>
      <c r="Q223" s="60" t="s">
        <v>456</v>
      </c>
      <c r="R223" s="297" t="s">
        <v>454</v>
      </c>
      <c r="S223" s="297"/>
      <c r="T223" s="63"/>
      <c r="U223" s="63"/>
      <c r="V223" s="63"/>
      <c r="W223" s="63"/>
      <c r="X223" s="63"/>
      <c r="Y223" s="63"/>
      <c r="Z223" s="268"/>
      <c r="AA223" s="63"/>
      <c r="AB223" s="69"/>
      <c r="AC223" s="68"/>
      <c r="AD223" s="67"/>
      <c r="AE223" s="269"/>
      <c r="AF223" s="69"/>
      <c r="AG223" s="327"/>
      <c r="AH223" s="69"/>
      <c r="AI223" s="328"/>
      <c r="AJ223" s="71"/>
      <c r="AK223" s="71"/>
      <c r="AL223" s="72"/>
      <c r="AM223" s="63"/>
      <c r="AN223" s="44"/>
      <c r="AO223" s="44"/>
      <c r="AP223" s="44"/>
      <c r="AQ223" s="93"/>
      <c r="AR223" s="93"/>
      <c r="AS223" s="44"/>
      <c r="AT223" s="44"/>
      <c r="AU223" s="44"/>
      <c r="AV223" s="44"/>
      <c r="AW223" s="44"/>
    </row>
    <row r="224" spans="1:49" ht="24" hidden="1" customHeight="1">
      <c r="A224" s="396">
        <f t="shared" si="9"/>
        <v>0</v>
      </c>
      <c r="B224" s="81">
        <f t="shared" si="8"/>
        <v>0</v>
      </c>
      <c r="N224" s="84" t="s">
        <v>145</v>
      </c>
      <c r="O224" s="83" t="s">
        <v>485</v>
      </c>
      <c r="P224" s="96"/>
      <c r="Q224" s="60" t="s">
        <v>456</v>
      </c>
      <c r="R224" s="297" t="s">
        <v>454</v>
      </c>
      <c r="S224" s="297"/>
      <c r="T224" s="63"/>
      <c r="U224" s="63"/>
      <c r="V224" s="63"/>
      <c r="W224" s="63"/>
      <c r="X224" s="63"/>
      <c r="Y224" s="63"/>
      <c r="Z224" s="268"/>
      <c r="AA224" s="63"/>
      <c r="AB224" s="69"/>
      <c r="AC224" s="68"/>
      <c r="AD224" s="67"/>
      <c r="AE224" s="269"/>
      <c r="AF224" s="69"/>
      <c r="AG224" s="327"/>
      <c r="AH224" s="69"/>
      <c r="AI224" s="328"/>
      <c r="AJ224" s="71"/>
      <c r="AK224" s="71"/>
      <c r="AL224" s="72"/>
      <c r="AM224" s="63"/>
      <c r="AN224" s="44"/>
      <c r="AO224" s="44"/>
      <c r="AP224" s="44"/>
      <c r="AQ224" s="93"/>
      <c r="AR224" s="93"/>
      <c r="AS224" s="44"/>
      <c r="AT224" s="44"/>
      <c r="AU224" s="44"/>
      <c r="AV224" s="44"/>
      <c r="AW224" s="44"/>
    </row>
    <row r="225" spans="1:49" ht="24" hidden="1" customHeight="1">
      <c r="A225" s="396">
        <f t="shared" si="9"/>
        <v>0</v>
      </c>
      <c r="B225" s="81">
        <f t="shared" si="8"/>
        <v>0</v>
      </c>
      <c r="N225" s="84" t="s">
        <v>145</v>
      </c>
      <c r="O225" s="96" t="s">
        <v>486</v>
      </c>
      <c r="P225" s="96"/>
      <c r="Q225" s="60" t="s">
        <v>456</v>
      </c>
      <c r="R225" s="297" t="s">
        <v>454</v>
      </c>
      <c r="S225" s="63"/>
      <c r="T225" s="63"/>
      <c r="U225" s="63"/>
      <c r="V225" s="63"/>
      <c r="W225" s="63"/>
      <c r="X225" s="63"/>
      <c r="Y225" s="63"/>
      <c r="Z225" s="268"/>
      <c r="AA225" s="63"/>
      <c r="AB225" s="67"/>
      <c r="AC225" s="68"/>
      <c r="AD225" s="69"/>
      <c r="AE225" s="269"/>
      <c r="AF225" s="69"/>
      <c r="AG225" s="269"/>
      <c r="AH225" s="270"/>
      <c r="AI225" s="271"/>
      <c r="AJ225" s="71"/>
      <c r="AK225" s="72"/>
      <c r="AL225" s="63"/>
      <c r="AM225" s="44"/>
      <c r="AN225" s="44"/>
      <c r="AO225" s="44"/>
      <c r="AP225" s="93"/>
      <c r="AQ225" s="93"/>
      <c r="AR225" s="44"/>
      <c r="AS225" s="44"/>
      <c r="AT225" s="44"/>
      <c r="AU225" s="44"/>
      <c r="AV225" s="44"/>
      <c r="AW225" s="44"/>
    </row>
    <row r="226" spans="1:49" ht="24" hidden="1" customHeight="1">
      <c r="A226" s="396">
        <f t="shared" si="9"/>
        <v>0</v>
      </c>
      <c r="B226" s="81">
        <f t="shared" si="8"/>
        <v>0</v>
      </c>
      <c r="N226" s="84" t="s">
        <v>145</v>
      </c>
      <c r="O226" s="96" t="s">
        <v>487</v>
      </c>
      <c r="P226" s="96"/>
      <c r="Q226" s="60" t="s">
        <v>456</v>
      </c>
      <c r="R226" s="297" t="s">
        <v>454</v>
      </c>
      <c r="S226" s="63"/>
      <c r="T226" s="63"/>
      <c r="U226" s="63"/>
      <c r="V226" s="63"/>
      <c r="W226" s="63"/>
      <c r="X226" s="63"/>
      <c r="Y226" s="63"/>
      <c r="Z226" s="268"/>
      <c r="AA226" s="63"/>
      <c r="AB226" s="67"/>
      <c r="AC226" s="68"/>
      <c r="AD226" s="69"/>
      <c r="AE226" s="269"/>
      <c r="AF226" s="69"/>
      <c r="AG226" s="269"/>
      <c r="AH226" s="270"/>
      <c r="AI226" s="271"/>
      <c r="AJ226" s="71"/>
      <c r="AK226" s="72"/>
      <c r="AL226" s="63"/>
      <c r="AM226" s="44"/>
      <c r="AN226" s="44"/>
      <c r="AO226" s="44"/>
      <c r="AP226" s="93"/>
      <c r="AQ226" s="93"/>
      <c r="AR226" s="44"/>
      <c r="AS226" s="44"/>
      <c r="AT226" s="44"/>
      <c r="AU226" s="44"/>
      <c r="AV226" s="44"/>
      <c r="AW226" s="44"/>
    </row>
    <row r="227" spans="1:49" ht="24" hidden="1" customHeight="1">
      <c r="A227" s="396">
        <f t="shared" si="9"/>
        <v>0</v>
      </c>
      <c r="B227" s="81">
        <f t="shared" si="8"/>
        <v>0</v>
      </c>
      <c r="N227" s="84" t="s">
        <v>145</v>
      </c>
      <c r="O227" s="96" t="s">
        <v>488</v>
      </c>
      <c r="P227" s="96"/>
      <c r="Q227" s="60" t="s">
        <v>456</v>
      </c>
      <c r="R227" s="297" t="s">
        <v>454</v>
      </c>
      <c r="S227" s="63"/>
      <c r="T227" s="63"/>
      <c r="U227" s="63"/>
      <c r="V227" s="63"/>
      <c r="W227" s="63"/>
      <c r="X227" s="63"/>
      <c r="Y227" s="63"/>
      <c r="Z227" s="268"/>
      <c r="AA227" s="63"/>
      <c r="AB227" s="67"/>
      <c r="AC227" s="68"/>
      <c r="AD227" s="69"/>
      <c r="AE227" s="269"/>
      <c r="AF227" s="69"/>
      <c r="AG227" s="269"/>
      <c r="AH227" s="270"/>
      <c r="AI227" s="271"/>
      <c r="AJ227" s="71"/>
      <c r="AK227" s="72"/>
      <c r="AL227" s="63"/>
      <c r="AM227" s="44"/>
      <c r="AN227" s="44"/>
      <c r="AO227" s="44"/>
      <c r="AP227" s="93"/>
      <c r="AQ227" s="93"/>
      <c r="AR227" s="44"/>
      <c r="AS227" s="44"/>
      <c r="AT227" s="44"/>
      <c r="AU227" s="44"/>
      <c r="AV227" s="44"/>
      <c r="AW227" s="44"/>
    </row>
    <row r="228" spans="1:49" ht="24" hidden="1" customHeight="1">
      <c r="A228" s="396">
        <f t="shared" si="9"/>
        <v>0</v>
      </c>
      <c r="B228" s="81">
        <f t="shared" si="8"/>
        <v>0</v>
      </c>
      <c r="N228" s="84" t="s">
        <v>145</v>
      </c>
      <c r="O228" s="96" t="s">
        <v>489</v>
      </c>
      <c r="P228" s="96"/>
      <c r="Q228" s="60" t="s">
        <v>456</v>
      </c>
      <c r="R228" s="297" t="s">
        <v>454</v>
      </c>
      <c r="S228" s="63"/>
      <c r="T228" s="63"/>
      <c r="U228" s="63"/>
      <c r="V228" s="63"/>
      <c r="W228" s="63"/>
      <c r="X228" s="63"/>
      <c r="Y228" s="63"/>
      <c r="Z228" s="268"/>
      <c r="AA228" s="63"/>
      <c r="AB228" s="67"/>
      <c r="AC228" s="68"/>
      <c r="AD228" s="69"/>
      <c r="AE228" s="269"/>
      <c r="AF228" s="69"/>
      <c r="AG228" s="269"/>
      <c r="AH228" s="270"/>
      <c r="AI228" s="271"/>
      <c r="AJ228" s="71"/>
      <c r="AK228" s="72"/>
      <c r="AL228" s="63"/>
      <c r="AM228" s="44"/>
      <c r="AN228" s="44"/>
      <c r="AO228" s="44"/>
      <c r="AP228" s="93"/>
      <c r="AQ228" s="93"/>
      <c r="AR228" s="44"/>
      <c r="AS228" s="44"/>
      <c r="AT228" s="44"/>
      <c r="AU228" s="44"/>
      <c r="AV228" s="44"/>
      <c r="AW228" s="44"/>
    </row>
    <row r="229" spans="1:49" ht="24" customHeight="1">
      <c r="A229" s="396">
        <f t="shared" si="9"/>
        <v>-0.3422</v>
      </c>
      <c r="B229" s="72" t="s">
        <v>958</v>
      </c>
      <c r="D229" s="26">
        <f>BASIS!I19-0.05*$F$626</f>
        <v>-0.2175</v>
      </c>
      <c r="G229" s="27">
        <v>2.9000000000000001E-2</v>
      </c>
      <c r="J229" s="26">
        <f>+I229+F229+E229+D229-G229*$F$626</f>
        <v>-0.3422</v>
      </c>
      <c r="L229" s="400">
        <v>1</v>
      </c>
      <c r="M229" s="29">
        <v>4</v>
      </c>
      <c r="N229" s="84" t="s">
        <v>145</v>
      </c>
      <c r="O229" s="96" t="s">
        <v>490</v>
      </c>
      <c r="P229" s="96"/>
      <c r="Q229" s="60" t="s">
        <v>456</v>
      </c>
      <c r="R229" s="120" t="s">
        <v>454</v>
      </c>
      <c r="S229" s="60" t="s">
        <v>140</v>
      </c>
      <c r="T229" s="60" t="s">
        <v>491</v>
      </c>
      <c r="U229" s="60" t="s">
        <v>139</v>
      </c>
      <c r="V229" s="60" t="s">
        <v>140</v>
      </c>
      <c r="W229" s="60">
        <v>22</v>
      </c>
      <c r="X229" s="85"/>
      <c r="Y229" s="85">
        <f>X229*0.72</f>
        <v>0</v>
      </c>
      <c r="Z229" s="86"/>
      <c r="AA229" s="97" t="s">
        <v>139</v>
      </c>
      <c r="AB229" s="87">
        <v>9.2999999999999999E-2</v>
      </c>
      <c r="AC229" s="101">
        <v>2.9000000000000001E-2</v>
      </c>
      <c r="AD229" s="87">
        <f>((AF229*0.95)*(1-AC229))-AB229</f>
        <v>5.4416999999999991</v>
      </c>
      <c r="AE229" s="90">
        <v>39539</v>
      </c>
      <c r="AF229" s="126">
        <v>6</v>
      </c>
      <c r="AG229" s="329"/>
      <c r="AH229" s="87">
        <f>AD229</f>
        <v>5.4416999999999991</v>
      </c>
      <c r="AI229" s="81" t="s">
        <v>492</v>
      </c>
      <c r="AJ229" s="71"/>
      <c r="AK229" s="72"/>
      <c r="AL229" s="63"/>
      <c r="AM229" s="44"/>
      <c r="AN229" s="44"/>
      <c r="AO229" s="44"/>
      <c r="AP229" s="93"/>
      <c r="AQ229" s="93"/>
      <c r="AR229" s="44"/>
      <c r="AS229" s="44"/>
      <c r="AT229" s="44"/>
      <c r="AU229" s="44"/>
      <c r="AV229" s="44"/>
      <c r="AW229" s="44"/>
    </row>
    <row r="230" spans="1:49" ht="24" hidden="1" customHeight="1">
      <c r="A230" s="396">
        <f t="shared" si="9"/>
        <v>0</v>
      </c>
      <c r="B230" s="81">
        <f>+S230</f>
        <v>0</v>
      </c>
      <c r="N230" s="84" t="s">
        <v>145</v>
      </c>
      <c r="O230" s="83" t="s">
        <v>493</v>
      </c>
      <c r="P230" s="96"/>
      <c r="Q230" s="60" t="s">
        <v>456</v>
      </c>
      <c r="R230" s="297" t="s">
        <v>454</v>
      </c>
      <c r="S230" s="63"/>
      <c r="T230" s="63"/>
      <c r="U230" s="63"/>
      <c r="V230" s="63"/>
      <c r="W230" s="63"/>
      <c r="X230" s="63"/>
      <c r="Y230" s="63"/>
      <c r="Z230" s="268"/>
      <c r="AA230" s="63"/>
      <c r="AB230" s="67"/>
      <c r="AC230" s="68"/>
      <c r="AD230" s="69"/>
      <c r="AE230" s="269"/>
      <c r="AF230" s="69"/>
      <c r="AG230" s="269"/>
      <c r="AH230" s="270"/>
      <c r="AI230" s="271"/>
      <c r="AJ230" s="71"/>
      <c r="AK230" s="72"/>
      <c r="AL230" s="63"/>
      <c r="AM230" s="44"/>
      <c r="AN230" s="44"/>
      <c r="AO230" s="44"/>
      <c r="AP230" s="93"/>
      <c r="AQ230" s="93"/>
      <c r="AR230" s="44"/>
      <c r="AS230" s="44"/>
      <c r="AT230" s="44"/>
      <c r="AU230" s="44"/>
      <c r="AV230" s="44"/>
      <c r="AW230" s="44"/>
    </row>
    <row r="231" spans="1:49" ht="24" hidden="1" customHeight="1">
      <c r="A231" s="396">
        <f t="shared" si="9"/>
        <v>0</v>
      </c>
      <c r="B231" s="81">
        <f>+S231</f>
        <v>0</v>
      </c>
      <c r="N231" s="84" t="s">
        <v>145</v>
      </c>
      <c r="O231" s="83" t="s">
        <v>494</v>
      </c>
      <c r="P231" s="96"/>
      <c r="Q231" s="60" t="s">
        <v>456</v>
      </c>
      <c r="R231" s="297" t="s">
        <v>454</v>
      </c>
      <c r="S231" s="63"/>
      <c r="T231" s="63"/>
      <c r="U231" s="63"/>
      <c r="V231" s="63"/>
      <c r="W231" s="63"/>
      <c r="X231" s="63"/>
      <c r="Y231" s="63"/>
      <c r="Z231" s="268"/>
      <c r="AA231" s="63"/>
      <c r="AB231" s="67"/>
      <c r="AC231" s="68"/>
      <c r="AD231" s="69"/>
      <c r="AE231" s="269"/>
      <c r="AF231" s="69"/>
      <c r="AG231" s="269"/>
      <c r="AH231" s="270"/>
      <c r="AI231" s="271"/>
      <c r="AJ231" s="71"/>
      <c r="AK231" s="72"/>
      <c r="AL231" s="63"/>
      <c r="AM231" s="43"/>
      <c r="AN231" s="43"/>
      <c r="AO231" s="43"/>
      <c r="AP231" s="60"/>
      <c r="AQ231" s="60"/>
      <c r="AR231" s="43"/>
      <c r="AS231" s="43"/>
      <c r="AT231" s="43"/>
      <c r="AU231" s="43"/>
      <c r="AV231" s="43"/>
      <c r="AW231" s="43"/>
    </row>
    <row r="232" spans="1:49" ht="24" hidden="1" customHeight="1">
      <c r="A232" s="396">
        <f t="shared" si="9"/>
        <v>0</v>
      </c>
      <c r="B232" s="81">
        <f>+S232</f>
        <v>0</v>
      </c>
      <c r="N232" s="84" t="s">
        <v>145</v>
      </c>
      <c r="O232" s="83" t="s">
        <v>495</v>
      </c>
      <c r="P232" s="96"/>
      <c r="Q232" s="60" t="s">
        <v>456</v>
      </c>
      <c r="R232" s="297" t="s">
        <v>454</v>
      </c>
      <c r="S232" s="63"/>
      <c r="T232" s="63"/>
      <c r="U232" s="63"/>
      <c r="V232" s="63"/>
      <c r="W232" s="63"/>
      <c r="X232" s="63"/>
      <c r="Y232" s="63"/>
      <c r="Z232" s="268"/>
      <c r="AA232" s="63"/>
      <c r="AB232" s="67"/>
      <c r="AC232" s="68"/>
      <c r="AD232" s="69"/>
      <c r="AE232" s="269"/>
      <c r="AF232" s="69"/>
      <c r="AG232" s="269"/>
      <c r="AH232" s="270"/>
      <c r="AI232" s="271"/>
      <c r="AJ232" s="71"/>
      <c r="AK232" s="72"/>
      <c r="AL232" s="63"/>
      <c r="AM232" s="43"/>
      <c r="AN232" s="43"/>
      <c r="AO232" s="43"/>
      <c r="AP232" s="60"/>
      <c r="AQ232" s="60"/>
      <c r="AR232" s="43"/>
      <c r="AS232" s="43"/>
      <c r="AT232" s="43"/>
      <c r="AU232" s="43"/>
      <c r="AV232" s="43"/>
      <c r="AW232" s="43"/>
    </row>
    <row r="233" spans="1:49" ht="23.25" customHeight="1">
      <c r="A233" s="396">
        <f t="shared" si="9"/>
        <v>-25.877500000000005</v>
      </c>
      <c r="B233" s="72" t="s">
        <v>959</v>
      </c>
      <c r="D233" s="26">
        <f>+BASIS!I19-0.1*$F$626</f>
        <v>-0.4325</v>
      </c>
      <c r="E233" s="26">
        <v>-0.16</v>
      </c>
      <c r="F233" s="26">
        <v>-0.26200000000000001</v>
      </c>
      <c r="G233" s="27">
        <v>4.2000000000000003E-2</v>
      </c>
      <c r="J233" s="26">
        <f>+I233+F233+E233+D233-G233*$F$626</f>
        <v>-1.0351000000000001</v>
      </c>
      <c r="K233" s="29" t="s">
        <v>230</v>
      </c>
      <c r="L233" s="30">
        <v>25</v>
      </c>
      <c r="M233" s="29">
        <v>1</v>
      </c>
      <c r="N233" s="135" t="s">
        <v>145</v>
      </c>
      <c r="O233" s="83" t="s">
        <v>496</v>
      </c>
      <c r="P233" s="134"/>
      <c r="Q233" s="135" t="s">
        <v>456</v>
      </c>
      <c r="R233" s="135" t="s">
        <v>454</v>
      </c>
      <c r="S233" s="60" t="s">
        <v>497</v>
      </c>
      <c r="T233" s="60" t="s">
        <v>498</v>
      </c>
      <c r="U233" s="60">
        <v>23</v>
      </c>
      <c r="V233" s="60" t="s">
        <v>140</v>
      </c>
      <c r="W233" s="60">
        <v>22</v>
      </c>
      <c r="X233" s="97">
        <v>25</v>
      </c>
      <c r="Y233" s="97">
        <f>X233*0.77</f>
        <v>19.25</v>
      </c>
      <c r="Z233" s="98">
        <v>1.1978</v>
      </c>
      <c r="AA233" s="97">
        <v>1</v>
      </c>
      <c r="AB233" s="87">
        <v>0.26200000000000001</v>
      </c>
      <c r="AC233" s="89">
        <v>4.2000000000000003E-2</v>
      </c>
      <c r="AD233" s="87">
        <f>((AF233*(1-AC233))-AB233)-0.16</f>
        <v>5.3259999999999987</v>
      </c>
      <c r="AE233" s="90">
        <v>39539</v>
      </c>
      <c r="AF233" s="91">
        <v>6</v>
      </c>
      <c r="AG233" s="214"/>
      <c r="AH233" s="88" t="s">
        <v>234</v>
      </c>
      <c r="AI233" s="207" t="s">
        <v>499</v>
      </c>
    </row>
    <row r="234" spans="1:49" ht="24" customHeight="1">
      <c r="A234" s="396">
        <f t="shared" si="9"/>
        <v>-754.67699999999991</v>
      </c>
      <c r="B234" s="72" t="s">
        <v>961</v>
      </c>
      <c r="D234" s="26">
        <f>BASIS!I19-0.08*$F$626</f>
        <v>-0.34649999999999997</v>
      </c>
      <c r="J234" s="26">
        <f>+I234+F234+E234+D234</f>
        <v>-0.34649999999999997</v>
      </c>
      <c r="L234" s="30">
        <v>2178</v>
      </c>
      <c r="M234" s="29">
        <v>14</v>
      </c>
      <c r="N234" s="60" t="s">
        <v>145</v>
      </c>
      <c r="O234" s="96" t="s">
        <v>500</v>
      </c>
      <c r="P234" s="43"/>
      <c r="Q234" s="60" t="s">
        <v>456</v>
      </c>
      <c r="R234" s="60" t="s">
        <v>454</v>
      </c>
      <c r="S234" s="60" t="s">
        <v>497</v>
      </c>
      <c r="T234" s="60" t="s">
        <v>501</v>
      </c>
      <c r="U234" s="60">
        <v>22</v>
      </c>
      <c r="V234" s="60" t="s">
        <v>140</v>
      </c>
      <c r="W234" s="60">
        <v>22</v>
      </c>
      <c r="X234" s="97">
        <v>2178</v>
      </c>
      <c r="Y234" s="97">
        <f>X234*0.65</f>
        <v>1415.7</v>
      </c>
      <c r="Z234" s="98">
        <v>1.1303799999999999</v>
      </c>
      <c r="AA234" s="97">
        <v>1</v>
      </c>
      <c r="AB234" s="87">
        <v>0</v>
      </c>
      <c r="AC234" s="101">
        <v>0</v>
      </c>
      <c r="AD234" s="87">
        <f>AF234*0.92</f>
        <v>5.5200000000000005</v>
      </c>
      <c r="AE234" s="90">
        <v>39539</v>
      </c>
      <c r="AF234" s="91">
        <v>6</v>
      </c>
      <c r="AG234" s="329"/>
      <c r="AH234" s="87">
        <f>AD234</f>
        <v>5.5200000000000005</v>
      </c>
      <c r="AI234" s="81" t="s">
        <v>502</v>
      </c>
      <c r="AJ234" s="43"/>
      <c r="AK234" s="43"/>
      <c r="AL234" s="43"/>
      <c r="AM234" s="43"/>
      <c r="AN234" s="60"/>
      <c r="AO234" s="60"/>
      <c r="AP234" s="43"/>
      <c r="AQ234" s="43"/>
      <c r="AR234" s="43"/>
      <c r="AS234" s="43"/>
      <c r="AT234" s="43"/>
      <c r="AU234" s="43"/>
      <c r="AV234" s="43"/>
      <c r="AW234" s="43"/>
    </row>
    <row r="235" spans="1:49" ht="24" hidden="1" customHeight="1">
      <c r="A235" s="396">
        <f t="shared" si="9"/>
        <v>0</v>
      </c>
      <c r="B235" s="81">
        <f t="shared" ref="B235:B247" si="10">+S235</f>
        <v>0</v>
      </c>
      <c r="N235" s="60" t="s">
        <v>145</v>
      </c>
      <c r="O235" s="96" t="s">
        <v>503</v>
      </c>
      <c r="P235" s="43"/>
      <c r="Q235" s="60" t="s">
        <v>456</v>
      </c>
      <c r="R235" s="60" t="s">
        <v>454</v>
      </c>
      <c r="S235" s="60"/>
      <c r="T235" s="60"/>
      <c r="U235" s="60"/>
      <c r="V235" s="60"/>
      <c r="W235" s="60"/>
      <c r="X235" s="97"/>
      <c r="Y235" s="97"/>
      <c r="Z235" s="98"/>
      <c r="AA235" s="97"/>
      <c r="AB235" s="87"/>
      <c r="AC235" s="89"/>
      <c r="AD235" s="87"/>
      <c r="AE235" s="90"/>
      <c r="AF235" s="286"/>
      <c r="AG235" s="214"/>
      <c r="AH235" s="88"/>
      <c r="AI235" s="207"/>
      <c r="AJ235" s="44"/>
      <c r="AK235" s="44"/>
      <c r="AL235" s="44"/>
      <c r="AM235" s="44"/>
      <c r="AN235" s="93"/>
      <c r="AO235" s="93"/>
      <c r="AP235" s="44"/>
      <c r="AQ235" s="44"/>
      <c r="AR235" s="44"/>
      <c r="AS235" s="44"/>
      <c r="AT235" s="44"/>
      <c r="AU235" s="44"/>
      <c r="AV235" s="44"/>
      <c r="AW235" s="44"/>
    </row>
    <row r="236" spans="1:49" ht="24" hidden="1" customHeight="1">
      <c r="A236" s="396">
        <f t="shared" si="9"/>
        <v>0</v>
      </c>
      <c r="B236" s="81">
        <f t="shared" si="10"/>
        <v>0</v>
      </c>
      <c r="N236" s="60" t="s">
        <v>145</v>
      </c>
      <c r="O236" s="96" t="s">
        <v>504</v>
      </c>
      <c r="P236" s="43"/>
      <c r="Q236" s="60" t="s">
        <v>456</v>
      </c>
      <c r="R236" s="60" t="s">
        <v>454</v>
      </c>
      <c r="S236" s="60"/>
      <c r="T236" s="60"/>
      <c r="U236" s="60"/>
      <c r="V236" s="60"/>
      <c r="W236" s="60"/>
      <c r="X236" s="97"/>
      <c r="Y236" s="97"/>
      <c r="Z236" s="98"/>
      <c r="AA236" s="97"/>
      <c r="AB236" s="87"/>
      <c r="AC236" s="89"/>
      <c r="AD236" s="87"/>
      <c r="AE236" s="90"/>
      <c r="AF236" s="286"/>
      <c r="AG236" s="214"/>
      <c r="AH236" s="88"/>
      <c r="AI236" s="207"/>
      <c r="AJ236" s="44"/>
      <c r="AK236" s="44"/>
      <c r="AL236" s="44"/>
      <c r="AM236" s="44"/>
      <c r="AN236" s="93"/>
      <c r="AO236" s="93"/>
      <c r="AP236" s="44"/>
      <c r="AQ236" s="44"/>
      <c r="AR236" s="44"/>
      <c r="AS236" s="44"/>
      <c r="AT236" s="44"/>
      <c r="AU236" s="44"/>
      <c r="AV236" s="44"/>
      <c r="AW236" s="44"/>
    </row>
    <row r="237" spans="1:49" ht="24" hidden="1" customHeight="1">
      <c r="A237" s="396">
        <f t="shared" si="9"/>
        <v>0</v>
      </c>
      <c r="B237" s="81">
        <f t="shared" si="10"/>
        <v>0</v>
      </c>
      <c r="N237" s="60" t="s">
        <v>145</v>
      </c>
      <c r="O237" s="96" t="s">
        <v>505</v>
      </c>
      <c r="P237" s="43"/>
      <c r="Q237" s="60" t="s">
        <v>456</v>
      </c>
      <c r="R237" s="60" t="s">
        <v>454</v>
      </c>
      <c r="S237" s="60"/>
      <c r="T237" s="60"/>
      <c r="U237" s="60"/>
      <c r="V237" s="60"/>
      <c r="W237" s="60"/>
      <c r="X237" s="97"/>
      <c r="Y237" s="97"/>
      <c r="Z237" s="98"/>
      <c r="AA237" s="97"/>
      <c r="AB237" s="87"/>
      <c r="AC237" s="89"/>
      <c r="AD237" s="87"/>
      <c r="AE237" s="90"/>
      <c r="AF237" s="286"/>
      <c r="AG237" s="214"/>
      <c r="AH237" s="88"/>
      <c r="AI237" s="207"/>
      <c r="AJ237" s="44"/>
      <c r="AK237" s="44"/>
      <c r="AL237" s="44"/>
      <c r="AM237" s="44"/>
      <c r="AN237" s="93"/>
      <c r="AO237" s="93"/>
      <c r="AP237" s="44"/>
      <c r="AQ237" s="44"/>
      <c r="AR237" s="44"/>
      <c r="AS237" s="44"/>
      <c r="AT237" s="44"/>
      <c r="AU237" s="44"/>
      <c r="AV237" s="44"/>
      <c r="AW237" s="44"/>
    </row>
    <row r="238" spans="1:49" ht="24" hidden="1" customHeight="1">
      <c r="A238" s="396">
        <f t="shared" si="9"/>
        <v>0</v>
      </c>
      <c r="B238" s="81">
        <f t="shared" si="10"/>
        <v>0</v>
      </c>
      <c r="N238" s="60" t="s">
        <v>145</v>
      </c>
      <c r="O238" s="96" t="s">
        <v>506</v>
      </c>
      <c r="P238" s="43"/>
      <c r="Q238" s="60" t="s">
        <v>456</v>
      </c>
      <c r="R238" s="60" t="s">
        <v>454</v>
      </c>
      <c r="S238" s="60"/>
      <c r="T238" s="60"/>
      <c r="U238" s="60"/>
      <c r="V238" s="60"/>
      <c r="W238" s="60"/>
      <c r="X238" s="97"/>
      <c r="Y238" s="97"/>
      <c r="Z238" s="98"/>
      <c r="AA238" s="97"/>
      <c r="AB238" s="87"/>
      <c r="AC238" s="89"/>
      <c r="AD238" s="87"/>
      <c r="AE238" s="90"/>
      <c r="AF238" s="286"/>
      <c r="AG238" s="214"/>
      <c r="AH238" s="88"/>
      <c r="AI238" s="207"/>
      <c r="AJ238" s="44"/>
      <c r="AK238" s="44"/>
      <c r="AL238" s="44"/>
      <c r="AM238" s="44"/>
      <c r="AN238" s="93"/>
      <c r="AO238" s="93"/>
      <c r="AP238" s="44"/>
      <c r="AQ238" s="44"/>
      <c r="AR238" s="44"/>
      <c r="AS238" s="44"/>
      <c r="AT238" s="44"/>
      <c r="AU238" s="44"/>
      <c r="AV238" s="44"/>
      <c r="AW238" s="44"/>
    </row>
    <row r="239" spans="1:49" ht="24" hidden="1" customHeight="1">
      <c r="A239" s="396">
        <f t="shared" si="9"/>
        <v>0</v>
      </c>
      <c r="B239" s="81">
        <f t="shared" si="10"/>
        <v>0</v>
      </c>
      <c r="N239" s="60" t="s">
        <v>145</v>
      </c>
      <c r="O239" s="96" t="s">
        <v>507</v>
      </c>
      <c r="P239" s="43"/>
      <c r="Q239" s="60" t="s">
        <v>456</v>
      </c>
      <c r="R239" s="60" t="s">
        <v>454</v>
      </c>
      <c r="S239" s="60"/>
      <c r="T239" s="60"/>
      <c r="U239" s="60"/>
      <c r="V239" s="60"/>
      <c r="W239" s="60"/>
      <c r="X239" s="97"/>
      <c r="Y239" s="97"/>
      <c r="Z239" s="98"/>
      <c r="AA239" s="97"/>
      <c r="AB239" s="87"/>
      <c r="AC239" s="89"/>
      <c r="AD239" s="87"/>
      <c r="AE239" s="90"/>
      <c r="AF239" s="286"/>
      <c r="AG239" s="214"/>
      <c r="AH239" s="88"/>
      <c r="AI239" s="207"/>
      <c r="AJ239" s="44"/>
      <c r="AK239" s="44"/>
      <c r="AL239" s="44"/>
      <c r="AM239" s="44"/>
      <c r="AN239" s="93"/>
      <c r="AO239" s="93"/>
      <c r="AP239" s="44"/>
      <c r="AQ239" s="44"/>
      <c r="AR239" s="44"/>
      <c r="AS239" s="44"/>
      <c r="AT239" s="44"/>
      <c r="AU239" s="44"/>
      <c r="AV239" s="44"/>
      <c r="AW239" s="44"/>
    </row>
    <row r="240" spans="1:49" ht="24" hidden="1" customHeight="1">
      <c r="A240" s="396">
        <f t="shared" si="9"/>
        <v>0</v>
      </c>
      <c r="B240" s="81">
        <f t="shared" si="10"/>
        <v>0</v>
      </c>
      <c r="N240" s="60" t="s">
        <v>145</v>
      </c>
      <c r="O240" s="96" t="s">
        <v>508</v>
      </c>
      <c r="P240" s="43"/>
      <c r="Q240" s="60" t="s">
        <v>456</v>
      </c>
      <c r="R240" s="60" t="s">
        <v>454</v>
      </c>
      <c r="S240" s="60"/>
      <c r="T240" s="60"/>
      <c r="U240" s="60"/>
      <c r="V240" s="60"/>
      <c r="W240" s="60"/>
      <c r="X240" s="97"/>
      <c r="Y240" s="97"/>
      <c r="Z240" s="98"/>
      <c r="AA240" s="97"/>
      <c r="AB240" s="87"/>
      <c r="AC240" s="89"/>
      <c r="AD240" s="87"/>
      <c r="AE240" s="90"/>
      <c r="AF240" s="286"/>
      <c r="AG240" s="214"/>
      <c r="AH240" s="88"/>
      <c r="AI240" s="207"/>
      <c r="AJ240" s="44"/>
      <c r="AK240" s="44"/>
      <c r="AL240" s="44"/>
      <c r="AM240" s="44"/>
      <c r="AN240" s="93"/>
      <c r="AO240" s="93"/>
      <c r="AP240" s="44"/>
      <c r="AQ240" s="44"/>
      <c r="AR240" s="44"/>
      <c r="AS240" s="44"/>
      <c r="AT240" s="44"/>
      <c r="AU240" s="44"/>
      <c r="AV240" s="44"/>
      <c r="AW240" s="44"/>
    </row>
    <row r="241" spans="1:49" ht="24" hidden="1" customHeight="1">
      <c r="A241" s="396">
        <f t="shared" si="9"/>
        <v>0</v>
      </c>
      <c r="B241" s="81">
        <f t="shared" si="10"/>
        <v>0</v>
      </c>
      <c r="N241" s="60" t="s">
        <v>145</v>
      </c>
      <c r="O241" s="96" t="s">
        <v>509</v>
      </c>
      <c r="P241" s="43"/>
      <c r="Q241" s="60" t="s">
        <v>456</v>
      </c>
      <c r="R241" s="60" t="s">
        <v>454</v>
      </c>
      <c r="S241" s="60"/>
      <c r="T241" s="60"/>
      <c r="U241" s="60"/>
      <c r="V241" s="60"/>
      <c r="W241" s="60"/>
      <c r="X241" s="97"/>
      <c r="Y241" s="97"/>
      <c r="Z241" s="98"/>
      <c r="AA241" s="97"/>
      <c r="AB241" s="87"/>
      <c r="AC241" s="89"/>
      <c r="AD241" s="87"/>
      <c r="AE241" s="90"/>
      <c r="AF241" s="286"/>
      <c r="AG241" s="214"/>
      <c r="AH241" s="88"/>
      <c r="AI241" s="207"/>
      <c r="AJ241" s="44"/>
      <c r="AK241" s="44"/>
      <c r="AL241" s="44"/>
      <c r="AM241" s="44"/>
      <c r="AN241" s="93"/>
      <c r="AO241" s="93"/>
      <c r="AP241" s="44"/>
      <c r="AQ241" s="44"/>
      <c r="AR241" s="44"/>
      <c r="AS241" s="44"/>
      <c r="AT241" s="44"/>
      <c r="AU241" s="44"/>
      <c r="AV241" s="44"/>
      <c r="AW241" s="44"/>
    </row>
    <row r="242" spans="1:49" ht="24" hidden="1" customHeight="1">
      <c r="A242" s="396">
        <f t="shared" si="9"/>
        <v>0</v>
      </c>
      <c r="B242" s="81">
        <f t="shared" si="10"/>
        <v>0</v>
      </c>
      <c r="N242" s="60" t="s">
        <v>145</v>
      </c>
      <c r="O242" s="96" t="s">
        <v>510</v>
      </c>
      <c r="P242" s="43"/>
      <c r="Q242" s="60" t="s">
        <v>456</v>
      </c>
      <c r="R242" s="60" t="s">
        <v>454</v>
      </c>
      <c r="S242" s="60"/>
      <c r="T242" s="60"/>
      <c r="U242" s="60"/>
      <c r="V242" s="60"/>
      <c r="W242" s="60"/>
      <c r="X242" s="97"/>
      <c r="Y242" s="97"/>
      <c r="Z242" s="98"/>
      <c r="AA242" s="97"/>
      <c r="AB242" s="87"/>
      <c r="AC242" s="89"/>
      <c r="AD242" s="87"/>
      <c r="AE242" s="90"/>
      <c r="AF242" s="286"/>
      <c r="AG242" s="214"/>
      <c r="AH242" s="88"/>
      <c r="AI242" s="207"/>
      <c r="AJ242" s="44"/>
      <c r="AK242" s="44"/>
      <c r="AL242" s="44"/>
      <c r="AM242" s="44"/>
      <c r="AN242" s="93"/>
      <c r="AO242" s="93"/>
      <c r="AP242" s="44"/>
      <c r="AQ242" s="44"/>
      <c r="AR242" s="44"/>
      <c r="AS242" s="44"/>
      <c r="AT242" s="44"/>
      <c r="AU242" s="44"/>
      <c r="AV242" s="44"/>
      <c r="AW242" s="44"/>
    </row>
    <row r="243" spans="1:49" ht="24" hidden="1" customHeight="1">
      <c r="A243" s="396">
        <f t="shared" si="9"/>
        <v>0</v>
      </c>
      <c r="B243" s="81">
        <f t="shared" si="10"/>
        <v>0</v>
      </c>
      <c r="N243" s="60" t="s">
        <v>145</v>
      </c>
      <c r="O243" s="96" t="s">
        <v>511</v>
      </c>
      <c r="P243" s="43"/>
      <c r="Q243" s="60" t="s">
        <v>456</v>
      </c>
      <c r="R243" s="60" t="s">
        <v>454</v>
      </c>
      <c r="S243" s="60"/>
      <c r="T243" s="60"/>
      <c r="U243" s="60"/>
      <c r="V243" s="60"/>
      <c r="W243" s="60"/>
      <c r="X243" s="97"/>
      <c r="Y243" s="97"/>
      <c r="Z243" s="98"/>
      <c r="AA243" s="97"/>
      <c r="AB243" s="87"/>
      <c r="AC243" s="89"/>
      <c r="AD243" s="87"/>
      <c r="AE243" s="90"/>
      <c r="AF243" s="286"/>
      <c r="AG243" s="214"/>
      <c r="AH243" s="88"/>
      <c r="AI243" s="207"/>
      <c r="AJ243" s="44"/>
      <c r="AK243" s="44"/>
      <c r="AL243" s="44"/>
      <c r="AM243" s="44"/>
      <c r="AN243" s="93"/>
      <c r="AO243" s="93"/>
      <c r="AP243" s="44"/>
      <c r="AQ243" s="44"/>
      <c r="AR243" s="44"/>
      <c r="AS243" s="44"/>
      <c r="AT243" s="44"/>
      <c r="AU243" s="44"/>
      <c r="AV243" s="44"/>
      <c r="AW243" s="44"/>
    </row>
    <row r="244" spans="1:49" ht="24" hidden="1" customHeight="1">
      <c r="A244" s="396">
        <f t="shared" si="9"/>
        <v>0</v>
      </c>
      <c r="B244" s="81">
        <f t="shared" si="10"/>
        <v>0</v>
      </c>
      <c r="N244" s="60" t="s">
        <v>145</v>
      </c>
      <c r="O244" s="96" t="s">
        <v>512</v>
      </c>
      <c r="P244" s="96"/>
      <c r="Q244" s="60" t="s">
        <v>456</v>
      </c>
      <c r="R244" s="60" t="s">
        <v>454</v>
      </c>
      <c r="S244" s="63"/>
      <c r="T244" s="63"/>
      <c r="U244" s="63"/>
      <c r="V244" s="63"/>
      <c r="W244" s="63"/>
      <c r="X244" s="63"/>
      <c r="Y244" s="63"/>
      <c r="Z244" s="268"/>
      <c r="AA244" s="63"/>
      <c r="AB244" s="67"/>
      <c r="AC244" s="68"/>
      <c r="AD244" s="69"/>
      <c r="AE244" s="269"/>
      <c r="AF244" s="69"/>
      <c r="AG244" s="269"/>
      <c r="AH244" s="270"/>
      <c r="AI244" s="271"/>
      <c r="AJ244" s="71"/>
      <c r="AK244" s="72"/>
      <c r="AL244" s="63"/>
      <c r="AM244" s="43"/>
      <c r="AN244" s="43"/>
      <c r="AO244" s="43"/>
      <c r="AP244" s="60"/>
      <c r="AQ244" s="60"/>
      <c r="AR244" s="43"/>
      <c r="AS244" s="43"/>
      <c r="AT244" s="43"/>
      <c r="AU244" s="43"/>
      <c r="AV244" s="43"/>
      <c r="AW244" s="43"/>
    </row>
    <row r="245" spans="1:49" ht="24" hidden="1" customHeight="1">
      <c r="A245" s="396">
        <f t="shared" si="9"/>
        <v>0</v>
      </c>
      <c r="B245" s="81">
        <f t="shared" si="10"/>
        <v>0</v>
      </c>
      <c r="N245" s="60" t="s">
        <v>145</v>
      </c>
      <c r="O245" s="96" t="s">
        <v>513</v>
      </c>
      <c r="P245" s="96"/>
      <c r="Q245" s="60" t="s">
        <v>456</v>
      </c>
      <c r="R245" s="60" t="s">
        <v>454</v>
      </c>
      <c r="S245" s="63"/>
      <c r="T245" s="63"/>
      <c r="U245" s="63"/>
      <c r="V245" s="63"/>
      <c r="W245" s="63"/>
      <c r="X245" s="63"/>
      <c r="Y245" s="63"/>
      <c r="Z245" s="268"/>
      <c r="AA245" s="63"/>
      <c r="AB245" s="67"/>
      <c r="AC245" s="68"/>
      <c r="AD245" s="69"/>
      <c r="AE245" s="269"/>
      <c r="AF245" s="69"/>
      <c r="AG245" s="269"/>
      <c r="AH245" s="270"/>
      <c r="AI245" s="271"/>
      <c r="AJ245" s="71"/>
      <c r="AK245" s="72"/>
      <c r="AL245" s="63"/>
      <c r="AM245" s="43"/>
      <c r="AN245" s="43"/>
      <c r="AO245" s="43"/>
      <c r="AP245" s="60"/>
      <c r="AQ245" s="60"/>
      <c r="AR245" s="43"/>
      <c r="AS245" s="43"/>
      <c r="AT245" s="43"/>
      <c r="AU245" s="43"/>
      <c r="AV245" s="43"/>
      <c r="AW245" s="43"/>
    </row>
    <row r="246" spans="1:49" ht="24" hidden="1" customHeight="1">
      <c r="A246" s="396">
        <f t="shared" si="9"/>
        <v>0</v>
      </c>
      <c r="B246" s="81">
        <f t="shared" si="10"/>
        <v>0</v>
      </c>
      <c r="N246" s="60" t="s">
        <v>145</v>
      </c>
      <c r="O246" s="96" t="s">
        <v>514</v>
      </c>
      <c r="P246" s="96"/>
      <c r="Q246" s="60" t="s">
        <v>456</v>
      </c>
      <c r="R246" s="60" t="s">
        <v>454</v>
      </c>
      <c r="S246" s="63"/>
      <c r="T246" s="63"/>
      <c r="U246" s="63"/>
      <c r="V246" s="63"/>
      <c r="W246" s="63"/>
      <c r="X246" s="63"/>
      <c r="Y246" s="63"/>
      <c r="Z246" s="268"/>
      <c r="AA246" s="63"/>
      <c r="AB246" s="67"/>
      <c r="AC246" s="68"/>
      <c r="AD246" s="69"/>
      <c r="AE246" s="269"/>
      <c r="AF246" s="69"/>
      <c r="AG246" s="269"/>
      <c r="AH246" s="270"/>
      <c r="AI246" s="271"/>
      <c r="AJ246" s="71"/>
      <c r="AK246" s="72"/>
      <c r="AL246" s="63"/>
      <c r="AM246" s="43"/>
      <c r="AN246" s="43"/>
      <c r="AO246" s="43"/>
      <c r="AP246" s="60"/>
      <c r="AQ246" s="60"/>
      <c r="AR246" s="43"/>
      <c r="AS246" s="43"/>
      <c r="AT246" s="43"/>
      <c r="AU246" s="43"/>
      <c r="AV246" s="43"/>
      <c r="AW246" s="43"/>
    </row>
    <row r="247" spans="1:49" ht="24" hidden="1" customHeight="1">
      <c r="A247" s="396">
        <f t="shared" si="9"/>
        <v>0</v>
      </c>
      <c r="B247" s="81">
        <f t="shared" si="10"/>
        <v>0</v>
      </c>
      <c r="N247" s="60" t="s">
        <v>145</v>
      </c>
      <c r="O247" s="96" t="s">
        <v>515</v>
      </c>
      <c r="P247" s="96"/>
      <c r="Q247" s="60" t="s">
        <v>456</v>
      </c>
      <c r="R247" s="60" t="s">
        <v>454</v>
      </c>
      <c r="S247" s="63"/>
      <c r="T247" s="63"/>
      <c r="U247" s="63"/>
      <c r="V247" s="63"/>
      <c r="W247" s="63"/>
      <c r="X247" s="63"/>
      <c r="Y247" s="63"/>
      <c r="Z247" s="268"/>
      <c r="AA247" s="63"/>
      <c r="AB247" s="67"/>
      <c r="AC247" s="68"/>
      <c r="AD247" s="69"/>
      <c r="AE247" s="269"/>
      <c r="AF247" s="69"/>
      <c r="AG247" s="269"/>
      <c r="AH247" s="270"/>
      <c r="AI247" s="271"/>
      <c r="AJ247" s="71"/>
      <c r="AK247" s="72"/>
      <c r="AL247" s="63"/>
      <c r="AM247" s="43"/>
      <c r="AN247" s="43"/>
      <c r="AO247" s="43"/>
      <c r="AP247" s="60"/>
      <c r="AQ247" s="60"/>
      <c r="AR247" s="43"/>
      <c r="AS247" s="43"/>
      <c r="AT247" s="43"/>
      <c r="AU247" s="43"/>
      <c r="AV247" s="43"/>
      <c r="AW247" s="43"/>
    </row>
    <row r="248" spans="1:49" s="96" customFormat="1" ht="39.75" customHeight="1">
      <c r="A248" s="396">
        <f t="shared" si="9"/>
        <v>-3335.7926500000003</v>
      </c>
      <c r="B248" s="207" t="s">
        <v>957</v>
      </c>
      <c r="C248" s="207"/>
      <c r="D248" s="330">
        <f>+(BASIS!I19-0.05*$F$626+BASIS!I326)/2</f>
        <v>-0.24375000000000002</v>
      </c>
      <c r="E248" s="330"/>
      <c r="F248" s="26"/>
      <c r="G248" s="276">
        <v>2.1999999999999999E-2</v>
      </c>
      <c r="H248" s="277"/>
      <c r="I248" s="330"/>
      <c r="J248" s="26">
        <f>+I248+F248+E248+D248-G248*$F$626</f>
        <v>-0.33835000000000004</v>
      </c>
      <c r="K248" s="29" t="s">
        <v>230</v>
      </c>
      <c r="L248" s="30">
        <v>9859</v>
      </c>
      <c r="M248" s="29">
        <v>234</v>
      </c>
      <c r="N248" s="120" t="s">
        <v>145</v>
      </c>
      <c r="O248" s="96" t="s">
        <v>516</v>
      </c>
      <c r="Q248" s="120" t="s">
        <v>456</v>
      </c>
      <c r="R248" s="120" t="s">
        <v>454</v>
      </c>
      <c r="S248" s="120" t="s">
        <v>457</v>
      </c>
      <c r="T248" s="120" t="s">
        <v>491</v>
      </c>
      <c r="U248" s="120" t="s">
        <v>139</v>
      </c>
      <c r="V248" s="120" t="s">
        <v>457</v>
      </c>
      <c r="W248" s="120">
        <v>21</v>
      </c>
      <c r="X248" s="121">
        <v>9859</v>
      </c>
      <c r="Y248" s="121">
        <f>X248*0.84</f>
        <v>8281.56</v>
      </c>
      <c r="Z248" s="122">
        <v>1.15733</v>
      </c>
      <c r="AA248" s="121" t="s">
        <v>139</v>
      </c>
      <c r="AB248" s="126">
        <v>0.13</v>
      </c>
      <c r="AC248" s="125">
        <v>2.1999999999999999E-2</v>
      </c>
      <c r="AD248" s="126">
        <f>(AF248-AB248)*(1-AC248)</f>
        <v>5.4572399999999996</v>
      </c>
      <c r="AE248" s="127">
        <v>39539</v>
      </c>
      <c r="AF248" s="91">
        <v>5.71</v>
      </c>
      <c r="AG248" s="128"/>
      <c r="AH248" s="124">
        <f>AD248</f>
        <v>5.4572399999999996</v>
      </c>
      <c r="AI248" s="129" t="s">
        <v>517</v>
      </c>
      <c r="AJ248" s="331"/>
      <c r="AK248" s="332"/>
      <c r="AL248" s="293"/>
      <c r="AP248" s="120"/>
      <c r="AQ248" s="120"/>
    </row>
    <row r="249" spans="1:49" ht="24" hidden="1" customHeight="1">
      <c r="A249" s="396">
        <f t="shared" si="9"/>
        <v>0</v>
      </c>
      <c r="B249" s="81">
        <f t="shared" ref="B249:B280" si="11">+S249</f>
        <v>0</v>
      </c>
      <c r="N249" s="120" t="s">
        <v>145</v>
      </c>
      <c r="O249" s="83" t="s">
        <v>518</v>
      </c>
      <c r="P249" s="96"/>
      <c r="Q249" s="120" t="s">
        <v>456</v>
      </c>
      <c r="R249" s="120" t="s">
        <v>454</v>
      </c>
      <c r="S249" s="63"/>
      <c r="T249" s="63"/>
      <c r="U249" s="63"/>
      <c r="V249" s="63"/>
      <c r="W249" s="63"/>
      <c r="X249" s="63"/>
      <c r="Y249" s="63"/>
      <c r="Z249" s="268"/>
      <c r="AA249" s="63"/>
      <c r="AB249" s="67"/>
      <c r="AC249" s="68"/>
      <c r="AD249" s="69"/>
      <c r="AE249" s="269"/>
      <c r="AF249" s="69"/>
      <c r="AG249" s="269"/>
      <c r="AH249" s="270"/>
      <c r="AI249" s="271"/>
      <c r="AJ249" s="71"/>
      <c r="AK249" s="72"/>
      <c r="AL249" s="63"/>
      <c r="AM249" s="43"/>
      <c r="AN249" s="43"/>
      <c r="AO249" s="43"/>
      <c r="AP249" s="60"/>
      <c r="AQ249" s="60"/>
      <c r="AR249" s="43"/>
      <c r="AS249" s="43"/>
      <c r="AT249" s="43"/>
      <c r="AU249" s="43"/>
      <c r="AV249" s="43"/>
      <c r="AW249" s="43"/>
    </row>
    <row r="250" spans="1:49" ht="24" hidden="1" customHeight="1">
      <c r="A250" s="396">
        <f t="shared" si="9"/>
        <v>0</v>
      </c>
      <c r="B250" s="81">
        <f t="shared" si="11"/>
        <v>0</v>
      </c>
      <c r="N250" s="120" t="s">
        <v>145</v>
      </c>
      <c r="O250" s="83" t="s">
        <v>519</v>
      </c>
      <c r="P250" s="96"/>
      <c r="Q250" s="120" t="s">
        <v>456</v>
      </c>
      <c r="R250" s="120" t="s">
        <v>454</v>
      </c>
      <c r="S250" s="63"/>
      <c r="T250" s="63"/>
      <c r="U250" s="63"/>
      <c r="V250" s="63"/>
      <c r="W250" s="63"/>
      <c r="X250" s="63"/>
      <c r="Y250" s="63"/>
      <c r="Z250" s="268"/>
      <c r="AA250" s="63"/>
      <c r="AB250" s="67"/>
      <c r="AC250" s="68"/>
      <c r="AD250" s="69"/>
      <c r="AE250" s="269"/>
      <c r="AF250" s="69"/>
      <c r="AG250" s="269"/>
      <c r="AH250" s="270"/>
      <c r="AI250" s="271"/>
      <c r="AJ250" s="71"/>
      <c r="AK250" s="72"/>
      <c r="AL250" s="63"/>
      <c r="AM250" s="43"/>
      <c r="AN250" s="43"/>
      <c r="AO250" s="43"/>
      <c r="AP250" s="60"/>
      <c r="AQ250" s="60"/>
      <c r="AR250" s="43"/>
      <c r="AS250" s="43"/>
      <c r="AT250" s="43"/>
      <c r="AU250" s="43"/>
      <c r="AV250" s="43"/>
      <c r="AW250" s="43"/>
    </row>
    <row r="251" spans="1:49" ht="24" hidden="1" customHeight="1">
      <c r="A251" s="396">
        <f t="shared" si="9"/>
        <v>0</v>
      </c>
      <c r="B251" s="81">
        <f t="shared" si="11"/>
        <v>0</v>
      </c>
      <c r="N251" s="120" t="s">
        <v>145</v>
      </c>
      <c r="O251" s="83" t="s">
        <v>520</v>
      </c>
      <c r="P251" s="96"/>
      <c r="Q251" s="120" t="s">
        <v>456</v>
      </c>
      <c r="R251" s="120" t="s">
        <v>454</v>
      </c>
      <c r="S251" s="63"/>
      <c r="T251" s="63"/>
      <c r="U251" s="63"/>
      <c r="V251" s="63"/>
      <c r="W251" s="63"/>
      <c r="X251" s="63"/>
      <c r="Y251" s="63"/>
      <c r="Z251" s="268"/>
      <c r="AA251" s="63"/>
      <c r="AB251" s="67"/>
      <c r="AC251" s="68"/>
      <c r="AD251" s="69"/>
      <c r="AE251" s="269"/>
      <c r="AF251" s="69"/>
      <c r="AG251" s="269"/>
      <c r="AH251" s="270"/>
      <c r="AI251" s="271"/>
      <c r="AJ251" s="71"/>
      <c r="AK251" s="72"/>
      <c r="AL251" s="63"/>
      <c r="AM251" s="43"/>
      <c r="AN251" s="43"/>
      <c r="AO251" s="43"/>
      <c r="AP251" s="60"/>
      <c r="AQ251" s="60"/>
      <c r="AR251" s="43"/>
      <c r="AS251" s="43"/>
      <c r="AT251" s="43"/>
      <c r="AU251" s="43"/>
      <c r="AV251" s="43"/>
      <c r="AW251" s="43"/>
    </row>
    <row r="252" spans="1:49" ht="24" hidden="1" customHeight="1">
      <c r="A252" s="396">
        <f t="shared" si="9"/>
        <v>0</v>
      </c>
      <c r="B252" s="81">
        <f t="shared" si="11"/>
        <v>0</v>
      </c>
      <c r="N252" s="120" t="s">
        <v>145</v>
      </c>
      <c r="O252" s="83" t="s">
        <v>521</v>
      </c>
      <c r="P252" s="96"/>
      <c r="Q252" s="120" t="s">
        <v>456</v>
      </c>
      <c r="R252" s="120" t="s">
        <v>454</v>
      </c>
      <c r="S252" s="63"/>
      <c r="T252" s="63"/>
      <c r="U252" s="63"/>
      <c r="V252" s="63"/>
      <c r="W252" s="63"/>
      <c r="X252" s="63"/>
      <c r="Y252" s="63"/>
      <c r="Z252" s="268"/>
      <c r="AA252" s="63"/>
      <c r="AB252" s="67"/>
      <c r="AC252" s="68"/>
      <c r="AD252" s="69"/>
      <c r="AE252" s="269"/>
      <c r="AF252" s="69"/>
      <c r="AG252" s="269"/>
      <c r="AH252" s="270"/>
      <c r="AI252" s="271"/>
      <c r="AJ252" s="71"/>
      <c r="AK252" s="72"/>
      <c r="AL252" s="63"/>
      <c r="AM252" s="43"/>
      <c r="AN252" s="43"/>
      <c r="AO252" s="43"/>
      <c r="AP252" s="60"/>
      <c r="AQ252" s="60"/>
      <c r="AR252" s="43"/>
      <c r="AS252" s="43"/>
      <c r="AT252" s="43"/>
      <c r="AU252" s="43"/>
      <c r="AV252" s="43"/>
      <c r="AW252" s="43"/>
    </row>
    <row r="253" spans="1:49" ht="24" hidden="1" customHeight="1">
      <c r="A253" s="396">
        <f t="shared" si="9"/>
        <v>0</v>
      </c>
      <c r="B253" s="81">
        <f t="shared" si="11"/>
        <v>0</v>
      </c>
      <c r="N253" s="120" t="s">
        <v>145</v>
      </c>
      <c r="O253" s="83" t="s">
        <v>522</v>
      </c>
      <c r="P253" s="96"/>
      <c r="Q253" s="120" t="s">
        <v>456</v>
      </c>
      <c r="R253" s="120" t="s">
        <v>454</v>
      </c>
      <c r="S253" s="63"/>
      <c r="T253" s="63"/>
      <c r="U253" s="63"/>
      <c r="V253" s="63"/>
      <c r="W253" s="63"/>
      <c r="X253" s="63"/>
      <c r="Y253" s="63"/>
      <c r="Z253" s="268"/>
      <c r="AA253" s="63"/>
      <c r="AB253" s="67"/>
      <c r="AC253" s="68"/>
      <c r="AD253" s="69"/>
      <c r="AE253" s="269"/>
      <c r="AF253" s="69"/>
      <c r="AG253" s="269"/>
      <c r="AH253" s="270"/>
      <c r="AI253" s="271"/>
      <c r="AJ253" s="71"/>
      <c r="AK253" s="72"/>
      <c r="AL253" s="63"/>
      <c r="AM253" s="43"/>
      <c r="AN253" s="43"/>
      <c r="AO253" s="43"/>
      <c r="AP253" s="60"/>
      <c r="AQ253" s="60"/>
      <c r="AR253" s="43"/>
      <c r="AS253" s="43"/>
      <c r="AT253" s="43"/>
      <c r="AU253" s="43"/>
      <c r="AV253" s="43"/>
      <c r="AW253" s="43"/>
    </row>
    <row r="254" spans="1:49" ht="24" hidden="1" customHeight="1">
      <c r="A254" s="396">
        <f t="shared" si="9"/>
        <v>0</v>
      </c>
      <c r="B254" s="81">
        <f t="shared" si="11"/>
        <v>0</v>
      </c>
      <c r="N254" s="120" t="s">
        <v>145</v>
      </c>
      <c r="O254" s="83" t="s">
        <v>523</v>
      </c>
      <c r="P254" s="96"/>
      <c r="Q254" s="120" t="s">
        <v>456</v>
      </c>
      <c r="R254" s="120" t="s">
        <v>454</v>
      </c>
      <c r="S254" s="63"/>
      <c r="T254" s="63"/>
      <c r="U254" s="63"/>
      <c r="V254" s="63"/>
      <c r="W254" s="63"/>
      <c r="X254" s="63"/>
      <c r="Y254" s="63"/>
      <c r="Z254" s="268"/>
      <c r="AA254" s="63"/>
      <c r="AB254" s="67"/>
      <c r="AC254" s="68"/>
      <c r="AD254" s="69"/>
      <c r="AE254" s="269"/>
      <c r="AF254" s="69"/>
      <c r="AG254" s="269"/>
      <c r="AH254" s="270"/>
      <c r="AI254" s="271"/>
      <c r="AJ254" s="71"/>
      <c r="AK254" s="72"/>
      <c r="AL254" s="63"/>
      <c r="AM254" s="43"/>
      <c r="AN254" s="43"/>
      <c r="AO254" s="43"/>
      <c r="AP254" s="60"/>
      <c r="AQ254" s="60"/>
      <c r="AR254" s="43"/>
      <c r="AS254" s="43"/>
      <c r="AT254" s="43"/>
      <c r="AU254" s="43"/>
      <c r="AV254" s="43"/>
      <c r="AW254" s="43"/>
    </row>
    <row r="255" spans="1:49" ht="24" hidden="1" customHeight="1">
      <c r="A255" s="396">
        <f t="shared" si="9"/>
        <v>0</v>
      </c>
      <c r="B255" s="81">
        <f t="shared" si="11"/>
        <v>0</v>
      </c>
      <c r="N255" s="120" t="s">
        <v>145</v>
      </c>
      <c r="O255" s="83" t="s">
        <v>524</v>
      </c>
      <c r="P255" s="96"/>
      <c r="Q255" s="120" t="s">
        <v>456</v>
      </c>
      <c r="R255" s="120" t="s">
        <v>454</v>
      </c>
      <c r="S255" s="63"/>
      <c r="T255" s="63"/>
      <c r="U255" s="63"/>
      <c r="V255" s="63"/>
      <c r="W255" s="63"/>
      <c r="X255" s="63"/>
      <c r="Y255" s="63"/>
      <c r="Z255" s="268"/>
      <c r="AA255" s="63"/>
      <c r="AB255" s="67"/>
      <c r="AC255" s="68"/>
      <c r="AD255" s="69"/>
      <c r="AE255" s="269"/>
      <c r="AF255" s="69"/>
      <c r="AG255" s="269"/>
      <c r="AH255" s="270"/>
      <c r="AI255" s="271"/>
      <c r="AJ255" s="71"/>
      <c r="AK255" s="72"/>
      <c r="AL255" s="63"/>
      <c r="AM255" s="43"/>
      <c r="AN255" s="43"/>
      <c r="AO255" s="43"/>
      <c r="AP255" s="60"/>
      <c r="AQ255" s="60"/>
      <c r="AR255" s="43"/>
      <c r="AS255" s="43"/>
      <c r="AT255" s="43"/>
      <c r="AU255" s="43"/>
      <c r="AV255" s="43"/>
      <c r="AW255" s="43"/>
    </row>
    <row r="256" spans="1:49" ht="24" hidden="1" customHeight="1">
      <c r="A256" s="396">
        <f t="shared" si="9"/>
        <v>0</v>
      </c>
      <c r="B256" s="81">
        <f t="shared" si="11"/>
        <v>0</v>
      </c>
      <c r="N256" s="120" t="s">
        <v>145</v>
      </c>
      <c r="O256" s="83" t="s">
        <v>525</v>
      </c>
      <c r="P256" s="96"/>
      <c r="Q256" s="120" t="s">
        <v>456</v>
      </c>
      <c r="R256" s="120" t="s">
        <v>454</v>
      </c>
      <c r="S256" s="63"/>
      <c r="T256" s="63"/>
      <c r="U256" s="63"/>
      <c r="V256" s="63"/>
      <c r="W256" s="63"/>
      <c r="X256" s="63"/>
      <c r="Y256" s="63"/>
      <c r="Z256" s="268"/>
      <c r="AA256" s="63"/>
      <c r="AB256" s="67"/>
      <c r="AC256" s="68"/>
      <c r="AD256" s="69"/>
      <c r="AE256" s="269"/>
      <c r="AF256" s="69"/>
      <c r="AG256" s="269"/>
      <c r="AH256" s="270"/>
      <c r="AI256" s="271"/>
      <c r="AJ256" s="71"/>
      <c r="AK256" s="72"/>
      <c r="AL256" s="63"/>
      <c r="AM256" s="43"/>
      <c r="AN256" s="43"/>
      <c r="AO256" s="43"/>
      <c r="AP256" s="60"/>
      <c r="AQ256" s="60"/>
      <c r="AR256" s="43"/>
      <c r="AS256" s="43"/>
      <c r="AT256" s="43"/>
      <c r="AU256" s="43"/>
      <c r="AV256" s="43"/>
      <c r="AW256" s="43"/>
    </row>
    <row r="257" spans="1:49" ht="24" hidden="1" customHeight="1">
      <c r="A257" s="396">
        <f t="shared" si="9"/>
        <v>0</v>
      </c>
      <c r="B257" s="81">
        <f t="shared" si="11"/>
        <v>0</v>
      </c>
      <c r="N257" s="120" t="s">
        <v>145</v>
      </c>
      <c r="O257" s="83" t="s">
        <v>526</v>
      </c>
      <c r="P257" s="96"/>
      <c r="Q257" s="120" t="s">
        <v>456</v>
      </c>
      <c r="R257" s="120" t="s">
        <v>454</v>
      </c>
      <c r="S257" s="63"/>
      <c r="T257" s="63"/>
      <c r="U257" s="63"/>
      <c r="V257" s="63"/>
      <c r="W257" s="63"/>
      <c r="X257" s="63"/>
      <c r="Y257" s="63"/>
      <c r="Z257" s="268"/>
      <c r="AA257" s="63"/>
      <c r="AB257" s="67"/>
      <c r="AC257" s="68"/>
      <c r="AD257" s="69"/>
      <c r="AE257" s="269"/>
      <c r="AF257" s="69"/>
      <c r="AG257" s="269"/>
      <c r="AH257" s="270"/>
      <c r="AI257" s="271"/>
      <c r="AJ257" s="71"/>
      <c r="AK257" s="72"/>
      <c r="AL257" s="63"/>
      <c r="AM257" s="43"/>
      <c r="AN257" s="43"/>
      <c r="AO257" s="43"/>
      <c r="AP257" s="60"/>
      <c r="AQ257" s="60"/>
      <c r="AR257" s="43"/>
      <c r="AS257" s="43"/>
      <c r="AT257" s="43"/>
      <c r="AU257" s="43"/>
      <c r="AV257" s="43"/>
      <c r="AW257" s="43"/>
    </row>
    <row r="258" spans="1:49" ht="24" hidden="1" customHeight="1">
      <c r="A258" s="396">
        <f t="shared" si="9"/>
        <v>0</v>
      </c>
      <c r="B258" s="81">
        <f t="shared" si="11"/>
        <v>0</v>
      </c>
      <c r="N258" s="120" t="s">
        <v>145</v>
      </c>
      <c r="O258" s="83" t="s">
        <v>527</v>
      </c>
      <c r="P258" s="96"/>
      <c r="Q258" s="120" t="s">
        <v>456</v>
      </c>
      <c r="R258" s="120" t="s">
        <v>454</v>
      </c>
      <c r="S258" s="63"/>
      <c r="T258" s="63"/>
      <c r="U258" s="63"/>
      <c r="V258" s="63"/>
      <c r="W258" s="63"/>
      <c r="X258" s="63"/>
      <c r="Y258" s="63"/>
      <c r="Z258" s="268"/>
      <c r="AA258" s="63"/>
      <c r="AB258" s="67"/>
      <c r="AC258" s="68"/>
      <c r="AD258" s="69"/>
      <c r="AE258" s="269"/>
      <c r="AF258" s="69"/>
      <c r="AG258" s="269"/>
      <c r="AH258" s="270"/>
      <c r="AI258" s="271"/>
      <c r="AJ258" s="71"/>
      <c r="AK258" s="72"/>
      <c r="AL258" s="63"/>
      <c r="AM258" s="43"/>
      <c r="AN258" s="43"/>
      <c r="AO258" s="43"/>
      <c r="AP258" s="60"/>
      <c r="AQ258" s="60"/>
      <c r="AR258" s="43"/>
      <c r="AS258" s="43"/>
      <c r="AT258" s="43"/>
      <c r="AU258" s="43"/>
      <c r="AV258" s="43"/>
      <c r="AW258" s="43"/>
    </row>
    <row r="259" spans="1:49" ht="24" hidden="1" customHeight="1">
      <c r="A259" s="396">
        <f t="shared" si="9"/>
        <v>0</v>
      </c>
      <c r="B259" s="81">
        <f t="shared" si="11"/>
        <v>0</v>
      </c>
      <c r="N259" s="120" t="s">
        <v>145</v>
      </c>
      <c r="O259" s="83" t="s">
        <v>528</v>
      </c>
      <c r="P259" s="96"/>
      <c r="Q259" s="120" t="s">
        <v>456</v>
      </c>
      <c r="R259" s="120" t="s">
        <v>454</v>
      </c>
      <c r="S259" s="63"/>
      <c r="T259" s="63"/>
      <c r="U259" s="63"/>
      <c r="V259" s="63"/>
      <c r="W259" s="63"/>
      <c r="X259" s="63"/>
      <c r="Y259" s="63"/>
      <c r="Z259" s="268"/>
      <c r="AA259" s="63"/>
      <c r="AB259" s="67"/>
      <c r="AC259" s="68"/>
      <c r="AD259" s="69"/>
      <c r="AE259" s="269"/>
      <c r="AF259" s="69"/>
      <c r="AG259" s="269"/>
      <c r="AH259" s="270"/>
      <c r="AI259" s="271"/>
      <c r="AJ259" s="71"/>
      <c r="AK259" s="72"/>
      <c r="AL259" s="63"/>
      <c r="AM259" s="43"/>
      <c r="AN259" s="43"/>
      <c r="AO259" s="43"/>
      <c r="AP259" s="60"/>
      <c r="AQ259" s="60"/>
      <c r="AR259" s="43"/>
      <c r="AS259" s="43"/>
      <c r="AT259" s="43"/>
      <c r="AU259" s="43"/>
      <c r="AV259" s="43"/>
      <c r="AW259" s="43"/>
    </row>
    <row r="260" spans="1:49" ht="24" hidden="1" customHeight="1">
      <c r="A260" s="396">
        <f t="shared" si="9"/>
        <v>0</v>
      </c>
      <c r="B260" s="81">
        <f t="shared" si="11"/>
        <v>0</v>
      </c>
      <c r="N260" s="120" t="s">
        <v>145</v>
      </c>
      <c r="O260" s="83" t="s">
        <v>529</v>
      </c>
      <c r="P260" s="96"/>
      <c r="Q260" s="120" t="s">
        <v>456</v>
      </c>
      <c r="R260" s="120" t="s">
        <v>454</v>
      </c>
      <c r="S260" s="63"/>
      <c r="T260" s="63"/>
      <c r="U260" s="63"/>
      <c r="V260" s="63"/>
      <c r="W260" s="63"/>
      <c r="X260" s="63"/>
      <c r="Y260" s="63"/>
      <c r="Z260" s="268"/>
      <c r="AA260" s="63"/>
      <c r="AB260" s="67"/>
      <c r="AC260" s="68"/>
      <c r="AD260" s="69"/>
      <c r="AE260" s="269"/>
      <c r="AF260" s="69"/>
      <c r="AG260" s="269"/>
      <c r="AH260" s="270"/>
      <c r="AI260" s="271"/>
      <c r="AJ260" s="71"/>
      <c r="AK260" s="72"/>
      <c r="AL260" s="63"/>
      <c r="AM260" s="43"/>
      <c r="AN260" s="43"/>
      <c r="AO260" s="43"/>
      <c r="AP260" s="60"/>
      <c r="AQ260" s="60"/>
      <c r="AR260" s="43"/>
      <c r="AS260" s="43"/>
      <c r="AT260" s="43"/>
      <c r="AU260" s="43"/>
      <c r="AV260" s="43"/>
      <c r="AW260" s="43"/>
    </row>
    <row r="261" spans="1:49" ht="24" hidden="1" customHeight="1">
      <c r="A261" s="396">
        <f t="shared" si="9"/>
        <v>0</v>
      </c>
      <c r="B261" s="81">
        <f t="shared" si="11"/>
        <v>0</v>
      </c>
      <c r="N261" s="120" t="s">
        <v>145</v>
      </c>
      <c r="O261" s="83" t="s">
        <v>530</v>
      </c>
      <c r="P261" s="96"/>
      <c r="Q261" s="120" t="s">
        <v>456</v>
      </c>
      <c r="R261" s="120" t="s">
        <v>454</v>
      </c>
      <c r="S261" s="63"/>
      <c r="T261" s="63"/>
      <c r="U261" s="63"/>
      <c r="V261" s="63"/>
      <c r="W261" s="63"/>
      <c r="X261" s="63"/>
      <c r="Y261" s="63"/>
      <c r="Z261" s="268"/>
      <c r="AA261" s="63"/>
      <c r="AB261" s="67"/>
      <c r="AC261" s="68"/>
      <c r="AD261" s="69"/>
      <c r="AE261" s="269"/>
      <c r="AF261" s="69"/>
      <c r="AG261" s="269"/>
      <c r="AH261" s="270"/>
      <c r="AI261" s="271"/>
      <c r="AJ261" s="71"/>
      <c r="AK261" s="72"/>
      <c r="AL261" s="63"/>
      <c r="AM261" s="43"/>
      <c r="AN261" s="43"/>
      <c r="AO261" s="43"/>
      <c r="AP261" s="60"/>
      <c r="AQ261" s="60"/>
      <c r="AR261" s="43"/>
      <c r="AS261" s="43"/>
      <c r="AT261" s="43"/>
      <c r="AU261" s="43"/>
      <c r="AV261" s="43"/>
      <c r="AW261" s="43"/>
    </row>
    <row r="262" spans="1:49" ht="24" hidden="1" customHeight="1">
      <c r="A262" s="396">
        <f t="shared" si="9"/>
        <v>0</v>
      </c>
      <c r="B262" s="81">
        <f t="shared" si="11"/>
        <v>0</v>
      </c>
      <c r="N262" s="120" t="s">
        <v>145</v>
      </c>
      <c r="O262" s="83" t="s">
        <v>531</v>
      </c>
      <c r="P262" s="96"/>
      <c r="Q262" s="120" t="s">
        <v>456</v>
      </c>
      <c r="R262" s="120" t="s">
        <v>454</v>
      </c>
      <c r="S262" s="63"/>
      <c r="T262" s="63"/>
      <c r="U262" s="63"/>
      <c r="V262" s="63"/>
      <c r="W262" s="63"/>
      <c r="X262" s="63"/>
      <c r="Y262" s="63"/>
      <c r="Z262" s="268"/>
      <c r="AA262" s="63"/>
      <c r="AB262" s="67"/>
      <c r="AC262" s="68"/>
      <c r="AD262" s="69"/>
      <c r="AE262" s="269"/>
      <c r="AF262" s="69"/>
      <c r="AG262" s="269"/>
      <c r="AH262" s="270"/>
      <c r="AI262" s="271"/>
      <c r="AJ262" s="71"/>
      <c r="AK262" s="72"/>
      <c r="AL262" s="63"/>
      <c r="AM262" s="43"/>
      <c r="AN262" s="43"/>
      <c r="AO262" s="43"/>
      <c r="AP262" s="60"/>
      <c r="AQ262" s="60"/>
      <c r="AR262" s="43"/>
      <c r="AS262" s="43"/>
      <c r="AT262" s="43"/>
      <c r="AU262" s="43"/>
      <c r="AV262" s="43"/>
      <c r="AW262" s="43"/>
    </row>
    <row r="263" spans="1:49" ht="24" hidden="1" customHeight="1">
      <c r="A263" s="396">
        <f t="shared" si="9"/>
        <v>0</v>
      </c>
      <c r="B263" s="81">
        <f t="shared" si="11"/>
        <v>0</v>
      </c>
      <c r="N263" s="120" t="s">
        <v>145</v>
      </c>
      <c r="O263" s="83" t="s">
        <v>532</v>
      </c>
      <c r="P263" s="96"/>
      <c r="Q263" s="120" t="s">
        <v>456</v>
      </c>
      <c r="R263" s="120" t="s">
        <v>454</v>
      </c>
      <c r="S263" s="63"/>
      <c r="T263" s="63"/>
      <c r="U263" s="63"/>
      <c r="V263" s="63"/>
      <c r="W263" s="63"/>
      <c r="X263" s="63"/>
      <c r="Y263" s="63"/>
      <c r="Z263" s="268"/>
      <c r="AA263" s="63"/>
      <c r="AB263" s="67"/>
      <c r="AC263" s="68"/>
      <c r="AD263" s="69"/>
      <c r="AE263" s="269"/>
      <c r="AF263" s="69"/>
      <c r="AG263" s="269"/>
      <c r="AH263" s="270"/>
      <c r="AI263" s="271"/>
      <c r="AJ263" s="71"/>
      <c r="AK263" s="72"/>
      <c r="AL263" s="63"/>
      <c r="AM263" s="43"/>
      <c r="AN263" s="43"/>
      <c r="AO263" s="43"/>
      <c r="AP263" s="60"/>
      <c r="AQ263" s="60"/>
      <c r="AR263" s="43"/>
      <c r="AS263" s="43"/>
      <c r="AT263" s="43"/>
      <c r="AU263" s="43"/>
      <c r="AV263" s="43"/>
      <c r="AW263" s="43"/>
    </row>
    <row r="264" spans="1:49" ht="24" hidden="1" customHeight="1">
      <c r="A264" s="396">
        <f t="shared" si="9"/>
        <v>0</v>
      </c>
      <c r="B264" s="81">
        <f t="shared" si="11"/>
        <v>0</v>
      </c>
      <c r="N264" s="120" t="s">
        <v>145</v>
      </c>
      <c r="O264" s="83" t="s">
        <v>533</v>
      </c>
      <c r="P264" s="96"/>
      <c r="Q264" s="120" t="s">
        <v>456</v>
      </c>
      <c r="R264" s="120" t="s">
        <v>454</v>
      </c>
      <c r="S264" s="63"/>
      <c r="T264" s="63"/>
      <c r="U264" s="63"/>
      <c r="V264" s="63"/>
      <c r="W264" s="63"/>
      <c r="X264" s="63"/>
      <c r="Y264" s="63"/>
      <c r="Z264" s="268"/>
      <c r="AA264" s="63"/>
      <c r="AB264" s="67"/>
      <c r="AC264" s="68"/>
      <c r="AD264" s="69"/>
      <c r="AE264" s="269"/>
      <c r="AF264" s="69"/>
      <c r="AG264" s="269"/>
      <c r="AH264" s="270"/>
      <c r="AI264" s="271"/>
      <c r="AJ264" s="71"/>
      <c r="AK264" s="72"/>
      <c r="AL264" s="63"/>
      <c r="AM264" s="43"/>
      <c r="AN264" s="43"/>
      <c r="AO264" s="43"/>
      <c r="AP264" s="60"/>
      <c r="AQ264" s="60"/>
      <c r="AR264" s="43"/>
      <c r="AS264" s="43"/>
      <c r="AT264" s="43"/>
      <c r="AU264" s="43"/>
      <c r="AV264" s="43"/>
      <c r="AW264" s="43"/>
    </row>
    <row r="265" spans="1:49" ht="24" hidden="1" customHeight="1">
      <c r="A265" s="396">
        <f t="shared" si="9"/>
        <v>0</v>
      </c>
      <c r="B265" s="81">
        <f t="shared" si="11"/>
        <v>0</v>
      </c>
      <c r="N265" s="120" t="s">
        <v>145</v>
      </c>
      <c r="O265" s="83" t="s">
        <v>534</v>
      </c>
      <c r="P265" s="96"/>
      <c r="Q265" s="120" t="s">
        <v>456</v>
      </c>
      <c r="R265" s="120" t="s">
        <v>454</v>
      </c>
      <c r="S265" s="63"/>
      <c r="T265" s="63"/>
      <c r="U265" s="63"/>
      <c r="V265" s="63"/>
      <c r="W265" s="63"/>
      <c r="X265" s="63"/>
      <c r="Y265" s="63"/>
      <c r="Z265" s="268"/>
      <c r="AA265" s="63"/>
      <c r="AB265" s="67"/>
      <c r="AC265" s="68"/>
      <c r="AD265" s="69"/>
      <c r="AE265" s="269"/>
      <c r="AF265" s="69"/>
      <c r="AG265" s="269"/>
      <c r="AH265" s="270"/>
      <c r="AI265" s="271"/>
      <c r="AJ265" s="71"/>
      <c r="AK265" s="72"/>
      <c r="AL265" s="63"/>
      <c r="AM265" s="43"/>
      <c r="AN265" s="43"/>
      <c r="AO265" s="43"/>
      <c r="AP265" s="60"/>
      <c r="AQ265" s="60"/>
      <c r="AR265" s="43"/>
      <c r="AS265" s="43"/>
      <c r="AT265" s="43"/>
      <c r="AU265" s="43"/>
      <c r="AV265" s="43"/>
      <c r="AW265" s="43"/>
    </row>
    <row r="266" spans="1:49" ht="24" hidden="1" customHeight="1">
      <c r="A266" s="396">
        <f t="shared" ref="A266:A329" si="12">+J266*L266</f>
        <v>0</v>
      </c>
      <c r="B266" s="81">
        <f t="shared" si="11"/>
        <v>0</v>
      </c>
      <c r="N266" s="120" t="s">
        <v>145</v>
      </c>
      <c r="O266" s="83" t="s">
        <v>535</v>
      </c>
      <c r="P266" s="96"/>
      <c r="Q266" s="120" t="s">
        <v>456</v>
      </c>
      <c r="R266" s="120" t="s">
        <v>454</v>
      </c>
      <c r="S266" s="63"/>
      <c r="T266" s="63"/>
      <c r="U266" s="63"/>
      <c r="V266" s="63"/>
      <c r="W266" s="63"/>
      <c r="X266" s="63"/>
      <c r="Y266" s="63"/>
      <c r="Z266" s="268"/>
      <c r="AA266" s="63"/>
      <c r="AB266" s="67"/>
      <c r="AC266" s="68"/>
      <c r="AD266" s="69"/>
      <c r="AE266" s="269"/>
      <c r="AF266" s="69"/>
      <c r="AG266" s="269"/>
      <c r="AH266" s="270"/>
      <c r="AI266" s="271"/>
      <c r="AJ266" s="71"/>
      <c r="AK266" s="72"/>
      <c r="AL266" s="63"/>
      <c r="AM266" s="43"/>
      <c r="AN266" s="43"/>
      <c r="AO266" s="43"/>
      <c r="AP266" s="60"/>
      <c r="AQ266" s="60"/>
      <c r="AR266" s="43"/>
      <c r="AS266" s="43"/>
      <c r="AT266" s="43"/>
      <c r="AU266" s="43"/>
      <c r="AV266" s="43"/>
      <c r="AW266" s="43"/>
    </row>
    <row r="267" spans="1:49" ht="24" hidden="1" customHeight="1">
      <c r="A267" s="396">
        <f t="shared" si="12"/>
        <v>0</v>
      </c>
      <c r="B267" s="81">
        <f t="shared" si="11"/>
        <v>0</v>
      </c>
      <c r="N267" s="120" t="s">
        <v>145</v>
      </c>
      <c r="O267" s="83" t="s">
        <v>536</v>
      </c>
      <c r="P267" s="96"/>
      <c r="Q267" s="120" t="s">
        <v>456</v>
      </c>
      <c r="R267" s="120" t="s">
        <v>454</v>
      </c>
      <c r="S267" s="63"/>
      <c r="T267" s="63"/>
      <c r="U267" s="63"/>
      <c r="V267" s="63"/>
      <c r="W267" s="63"/>
      <c r="X267" s="63"/>
      <c r="Y267" s="63"/>
      <c r="Z267" s="268"/>
      <c r="AA267" s="63"/>
      <c r="AB267" s="67"/>
      <c r="AC267" s="68"/>
      <c r="AD267" s="69"/>
      <c r="AE267" s="269"/>
      <c r="AF267" s="69"/>
      <c r="AG267" s="269"/>
      <c r="AH267" s="270"/>
      <c r="AI267" s="271"/>
      <c r="AJ267" s="71"/>
      <c r="AK267" s="72"/>
      <c r="AL267" s="63"/>
      <c r="AM267" s="43"/>
      <c r="AN267" s="43"/>
      <c r="AO267" s="43"/>
      <c r="AP267" s="60"/>
      <c r="AQ267" s="60"/>
      <c r="AR267" s="43"/>
      <c r="AS267" s="43"/>
      <c r="AT267" s="43"/>
      <c r="AU267" s="43"/>
      <c r="AV267" s="43"/>
      <c r="AW267" s="43"/>
    </row>
    <row r="268" spans="1:49" ht="24" hidden="1" customHeight="1">
      <c r="A268" s="396">
        <f t="shared" si="12"/>
        <v>0</v>
      </c>
      <c r="B268" s="81">
        <f t="shared" si="11"/>
        <v>0</v>
      </c>
      <c r="N268" s="120" t="s">
        <v>145</v>
      </c>
      <c r="O268" s="83" t="s">
        <v>537</v>
      </c>
      <c r="P268" s="96"/>
      <c r="Q268" s="120" t="s">
        <v>456</v>
      </c>
      <c r="R268" s="120" t="s">
        <v>454</v>
      </c>
      <c r="S268" s="63"/>
      <c r="T268" s="63"/>
      <c r="U268" s="63"/>
      <c r="V268" s="63"/>
      <c r="W268" s="63"/>
      <c r="X268" s="63"/>
      <c r="Y268" s="63"/>
      <c r="Z268" s="268"/>
      <c r="AA268" s="63"/>
      <c r="AB268" s="67"/>
      <c r="AC268" s="68"/>
      <c r="AD268" s="69"/>
      <c r="AE268" s="269"/>
      <c r="AF268" s="69"/>
      <c r="AG268" s="269"/>
      <c r="AH268" s="270"/>
      <c r="AI268" s="271"/>
      <c r="AJ268" s="71"/>
      <c r="AK268" s="72"/>
      <c r="AL268" s="63"/>
      <c r="AM268" s="43"/>
      <c r="AN268" s="43"/>
      <c r="AO268" s="43"/>
      <c r="AP268" s="60"/>
      <c r="AQ268" s="60"/>
      <c r="AR268" s="43"/>
      <c r="AS268" s="43"/>
      <c r="AT268" s="43"/>
      <c r="AU268" s="43"/>
      <c r="AV268" s="43"/>
      <c r="AW268" s="43"/>
    </row>
    <row r="269" spans="1:49" ht="24" hidden="1" customHeight="1">
      <c r="A269" s="396">
        <f t="shared" si="12"/>
        <v>0</v>
      </c>
      <c r="B269" s="81">
        <f t="shared" si="11"/>
        <v>0</v>
      </c>
      <c r="N269" s="120" t="s">
        <v>145</v>
      </c>
      <c r="O269" s="83" t="s">
        <v>538</v>
      </c>
      <c r="P269" s="96"/>
      <c r="Q269" s="120" t="s">
        <v>456</v>
      </c>
      <c r="R269" s="120" t="s">
        <v>454</v>
      </c>
      <c r="S269" s="63"/>
      <c r="T269" s="63"/>
      <c r="U269" s="63"/>
      <c r="V269" s="63"/>
      <c r="W269" s="63"/>
      <c r="X269" s="63"/>
      <c r="Y269" s="63"/>
      <c r="Z269" s="268"/>
      <c r="AA269" s="63"/>
      <c r="AB269" s="67"/>
      <c r="AC269" s="68"/>
      <c r="AD269" s="69"/>
      <c r="AE269" s="269"/>
      <c r="AF269" s="69"/>
      <c r="AG269" s="269"/>
      <c r="AH269" s="270"/>
      <c r="AI269" s="271"/>
      <c r="AJ269" s="71"/>
      <c r="AK269" s="72"/>
      <c r="AL269" s="63"/>
      <c r="AM269" s="43"/>
      <c r="AN269" s="43"/>
      <c r="AO269" s="43"/>
      <c r="AP269" s="60"/>
      <c r="AQ269" s="60"/>
      <c r="AR269" s="43"/>
      <c r="AS269" s="43"/>
      <c r="AT269" s="43"/>
      <c r="AU269" s="43"/>
      <c r="AV269" s="43"/>
      <c r="AW269" s="43"/>
    </row>
    <row r="270" spans="1:49" ht="24" hidden="1" customHeight="1">
      <c r="A270" s="396">
        <f t="shared" si="12"/>
        <v>0</v>
      </c>
      <c r="B270" s="81">
        <f t="shared" si="11"/>
        <v>0</v>
      </c>
      <c r="N270" s="120" t="s">
        <v>145</v>
      </c>
      <c r="O270" s="83" t="s">
        <v>539</v>
      </c>
      <c r="P270" s="96"/>
      <c r="Q270" s="120" t="s">
        <v>456</v>
      </c>
      <c r="R270" s="120" t="s">
        <v>454</v>
      </c>
      <c r="S270" s="63"/>
      <c r="T270" s="63"/>
      <c r="U270" s="63"/>
      <c r="V270" s="63"/>
      <c r="W270" s="63"/>
      <c r="X270" s="63"/>
      <c r="Y270" s="63"/>
      <c r="Z270" s="268"/>
      <c r="AA270" s="63"/>
      <c r="AB270" s="67"/>
      <c r="AC270" s="68"/>
      <c r="AD270" s="69"/>
      <c r="AE270" s="269"/>
      <c r="AF270" s="69"/>
      <c r="AG270" s="269"/>
      <c r="AH270" s="270"/>
      <c r="AI270" s="271"/>
      <c r="AJ270" s="71"/>
      <c r="AK270" s="72"/>
      <c r="AL270" s="63"/>
      <c r="AM270" s="43"/>
      <c r="AN270" s="43"/>
      <c r="AO270" s="43"/>
      <c r="AP270" s="60"/>
      <c r="AQ270" s="60"/>
      <c r="AR270" s="43"/>
      <c r="AS270" s="43"/>
      <c r="AT270" s="43"/>
      <c r="AU270" s="43"/>
      <c r="AV270" s="43"/>
      <c r="AW270" s="43"/>
    </row>
    <row r="271" spans="1:49" ht="24" hidden="1" customHeight="1">
      <c r="A271" s="396">
        <f t="shared" si="12"/>
        <v>0</v>
      </c>
      <c r="B271" s="81">
        <f t="shared" si="11"/>
        <v>0</v>
      </c>
      <c r="N271" s="120" t="s">
        <v>145</v>
      </c>
      <c r="O271" s="83" t="s">
        <v>540</v>
      </c>
      <c r="P271" s="96"/>
      <c r="Q271" s="120" t="s">
        <v>456</v>
      </c>
      <c r="R271" s="120" t="s">
        <v>454</v>
      </c>
      <c r="S271" s="63"/>
      <c r="T271" s="63"/>
      <c r="U271" s="63"/>
      <c r="V271" s="63"/>
      <c r="W271" s="63"/>
      <c r="X271" s="63"/>
      <c r="Y271" s="63"/>
      <c r="Z271" s="268"/>
      <c r="AA271" s="63"/>
      <c r="AB271" s="67"/>
      <c r="AC271" s="68"/>
      <c r="AD271" s="69"/>
      <c r="AE271" s="269"/>
      <c r="AF271" s="69"/>
      <c r="AG271" s="269"/>
      <c r="AH271" s="270"/>
      <c r="AI271" s="271"/>
      <c r="AJ271" s="71"/>
      <c r="AK271" s="72"/>
      <c r="AL271" s="63"/>
      <c r="AM271" s="43"/>
      <c r="AN271" s="43"/>
      <c r="AO271" s="43"/>
      <c r="AP271" s="60"/>
      <c r="AQ271" s="60"/>
      <c r="AR271" s="43"/>
      <c r="AS271" s="43"/>
      <c r="AT271" s="43"/>
      <c r="AU271" s="43"/>
      <c r="AV271" s="43"/>
      <c r="AW271" s="43"/>
    </row>
    <row r="272" spans="1:49" ht="24" hidden="1" customHeight="1">
      <c r="A272" s="396">
        <f t="shared" si="12"/>
        <v>0</v>
      </c>
      <c r="B272" s="81">
        <f t="shared" si="11"/>
        <v>0</v>
      </c>
      <c r="N272" s="120" t="s">
        <v>145</v>
      </c>
      <c r="O272" s="83" t="s">
        <v>541</v>
      </c>
      <c r="P272" s="96"/>
      <c r="Q272" s="120" t="s">
        <v>456</v>
      </c>
      <c r="R272" s="120" t="s">
        <v>454</v>
      </c>
      <c r="S272" s="63"/>
      <c r="T272" s="63"/>
      <c r="U272" s="63"/>
      <c r="V272" s="63"/>
      <c r="W272" s="63"/>
      <c r="X272" s="63"/>
      <c r="Y272" s="63"/>
      <c r="Z272" s="268"/>
      <c r="AA272" s="63"/>
      <c r="AB272" s="67"/>
      <c r="AC272" s="68"/>
      <c r="AD272" s="69"/>
      <c r="AE272" s="269"/>
      <c r="AF272" s="69"/>
      <c r="AG272" s="269"/>
      <c r="AH272" s="270"/>
      <c r="AI272" s="271"/>
      <c r="AJ272" s="71"/>
      <c r="AK272" s="72"/>
      <c r="AL272" s="63"/>
      <c r="AM272" s="43"/>
      <c r="AN272" s="43"/>
      <c r="AO272" s="43"/>
      <c r="AP272" s="60"/>
      <c r="AQ272" s="60"/>
      <c r="AR272" s="43"/>
      <c r="AS272" s="43"/>
      <c r="AT272" s="43"/>
      <c r="AU272" s="43"/>
      <c r="AV272" s="43"/>
      <c r="AW272" s="43"/>
    </row>
    <row r="273" spans="1:49" ht="24" hidden="1" customHeight="1">
      <c r="A273" s="396">
        <f t="shared" si="12"/>
        <v>0</v>
      </c>
      <c r="B273" s="81">
        <f t="shared" si="11"/>
        <v>0</v>
      </c>
      <c r="N273" s="120" t="s">
        <v>145</v>
      </c>
      <c r="O273" s="83" t="s">
        <v>542</v>
      </c>
      <c r="P273" s="96"/>
      <c r="Q273" s="120" t="s">
        <v>456</v>
      </c>
      <c r="R273" s="120" t="s">
        <v>454</v>
      </c>
      <c r="S273" s="63"/>
      <c r="T273" s="63"/>
      <c r="U273" s="63"/>
      <c r="V273" s="63"/>
      <c r="W273" s="63"/>
      <c r="X273" s="63"/>
      <c r="Y273" s="63"/>
      <c r="Z273" s="268"/>
      <c r="AA273" s="63"/>
      <c r="AB273" s="67"/>
      <c r="AC273" s="68"/>
      <c r="AD273" s="69"/>
      <c r="AE273" s="269"/>
      <c r="AF273" s="69"/>
      <c r="AG273" s="269"/>
      <c r="AH273" s="270"/>
      <c r="AI273" s="271"/>
      <c r="AJ273" s="71"/>
      <c r="AK273" s="72"/>
      <c r="AL273" s="63"/>
      <c r="AM273" s="43"/>
      <c r="AN273" s="43"/>
      <c r="AO273" s="43"/>
      <c r="AP273" s="60"/>
      <c r="AQ273" s="60"/>
      <c r="AR273" s="43"/>
      <c r="AS273" s="43"/>
      <c r="AT273" s="43"/>
      <c r="AU273" s="43"/>
      <c r="AV273" s="43"/>
      <c r="AW273" s="43"/>
    </row>
    <row r="274" spans="1:49" ht="24" hidden="1" customHeight="1">
      <c r="A274" s="396">
        <f t="shared" si="12"/>
        <v>0</v>
      </c>
      <c r="B274" s="81">
        <f t="shared" si="11"/>
        <v>0</v>
      </c>
      <c r="N274" s="120" t="s">
        <v>145</v>
      </c>
      <c r="O274" s="83" t="s">
        <v>543</v>
      </c>
      <c r="P274" s="96"/>
      <c r="Q274" s="120" t="s">
        <v>456</v>
      </c>
      <c r="R274" s="120" t="s">
        <v>454</v>
      </c>
      <c r="S274" s="63"/>
      <c r="T274" s="63"/>
      <c r="U274" s="63"/>
      <c r="V274" s="63"/>
      <c r="W274" s="63"/>
      <c r="X274" s="63"/>
      <c r="Y274" s="63"/>
      <c r="Z274" s="268"/>
      <c r="AA274" s="63"/>
      <c r="AB274" s="67"/>
      <c r="AC274" s="68"/>
      <c r="AD274" s="69"/>
      <c r="AE274" s="269"/>
      <c r="AF274" s="69"/>
      <c r="AG274" s="269"/>
      <c r="AH274" s="270"/>
      <c r="AI274" s="271"/>
      <c r="AJ274" s="71"/>
      <c r="AK274" s="72"/>
      <c r="AL274" s="63"/>
      <c r="AM274" s="43"/>
      <c r="AN274" s="43"/>
      <c r="AO274" s="43"/>
      <c r="AP274" s="60"/>
      <c r="AQ274" s="60"/>
      <c r="AR274" s="43"/>
      <c r="AS274" s="43"/>
      <c r="AT274" s="43"/>
      <c r="AU274" s="43"/>
      <c r="AV274" s="43"/>
      <c r="AW274" s="43"/>
    </row>
    <row r="275" spans="1:49" ht="24" hidden="1" customHeight="1">
      <c r="A275" s="396">
        <f t="shared" si="12"/>
        <v>0</v>
      </c>
      <c r="B275" s="81">
        <f t="shared" si="11"/>
        <v>0</v>
      </c>
      <c r="N275" s="120" t="s">
        <v>145</v>
      </c>
      <c r="O275" s="83" t="s">
        <v>544</v>
      </c>
      <c r="P275" s="96"/>
      <c r="Q275" s="120" t="s">
        <v>456</v>
      </c>
      <c r="R275" s="120" t="s">
        <v>454</v>
      </c>
      <c r="S275" s="63"/>
      <c r="T275" s="63"/>
      <c r="U275" s="63"/>
      <c r="V275" s="63"/>
      <c r="W275" s="63"/>
      <c r="X275" s="63"/>
      <c r="Y275" s="63"/>
      <c r="Z275" s="268"/>
      <c r="AA275" s="63"/>
      <c r="AB275" s="67"/>
      <c r="AC275" s="68"/>
      <c r="AD275" s="69"/>
      <c r="AE275" s="269"/>
      <c r="AF275" s="69"/>
      <c r="AG275" s="269"/>
      <c r="AH275" s="270"/>
      <c r="AI275" s="271"/>
      <c r="AJ275" s="71"/>
      <c r="AK275" s="72"/>
      <c r="AL275" s="63"/>
      <c r="AM275" s="43"/>
      <c r="AN275" s="43"/>
      <c r="AO275" s="43"/>
      <c r="AP275" s="60"/>
      <c r="AQ275" s="60"/>
      <c r="AR275" s="43"/>
      <c r="AS275" s="43"/>
      <c r="AT275" s="43"/>
      <c r="AU275" s="43"/>
      <c r="AV275" s="43"/>
      <c r="AW275" s="43"/>
    </row>
    <row r="276" spans="1:49" ht="24" hidden="1" customHeight="1">
      <c r="A276" s="396">
        <f t="shared" si="12"/>
        <v>0</v>
      </c>
      <c r="B276" s="81">
        <f t="shared" si="11"/>
        <v>0</v>
      </c>
      <c r="N276" s="120" t="s">
        <v>145</v>
      </c>
      <c r="O276" s="83" t="s">
        <v>545</v>
      </c>
      <c r="P276" s="96"/>
      <c r="Q276" s="120" t="s">
        <v>456</v>
      </c>
      <c r="R276" s="120" t="s">
        <v>454</v>
      </c>
      <c r="S276" s="63"/>
      <c r="T276" s="63"/>
      <c r="U276" s="63"/>
      <c r="V276" s="63"/>
      <c r="W276" s="63"/>
      <c r="X276" s="63"/>
      <c r="Y276" s="63"/>
      <c r="Z276" s="268"/>
      <c r="AA276" s="63"/>
      <c r="AB276" s="67"/>
      <c r="AC276" s="68"/>
      <c r="AD276" s="69"/>
      <c r="AE276" s="269"/>
      <c r="AF276" s="69"/>
      <c r="AG276" s="269"/>
      <c r="AH276" s="270"/>
      <c r="AI276" s="271"/>
      <c r="AJ276" s="71"/>
      <c r="AK276" s="72"/>
      <c r="AL276" s="63"/>
      <c r="AM276" s="43"/>
      <c r="AN276" s="43"/>
      <c r="AO276" s="43"/>
      <c r="AP276" s="60"/>
      <c r="AQ276" s="60"/>
      <c r="AR276" s="43"/>
      <c r="AS276" s="43"/>
      <c r="AT276" s="43"/>
      <c r="AU276" s="43"/>
      <c r="AV276" s="43"/>
      <c r="AW276" s="43"/>
    </row>
    <row r="277" spans="1:49" ht="24" hidden="1" customHeight="1">
      <c r="A277" s="396">
        <f t="shared" si="12"/>
        <v>0</v>
      </c>
      <c r="B277" s="81">
        <f t="shared" si="11"/>
        <v>0</v>
      </c>
      <c r="N277" s="120" t="s">
        <v>145</v>
      </c>
      <c r="O277" s="83" t="s">
        <v>546</v>
      </c>
      <c r="P277" s="96"/>
      <c r="Q277" s="120" t="s">
        <v>456</v>
      </c>
      <c r="R277" s="120" t="s">
        <v>454</v>
      </c>
      <c r="S277" s="63"/>
      <c r="T277" s="63"/>
      <c r="U277" s="63"/>
      <c r="V277" s="63"/>
      <c r="W277" s="63"/>
      <c r="X277" s="63"/>
      <c r="Y277" s="63"/>
      <c r="Z277" s="268"/>
      <c r="AA277" s="63"/>
      <c r="AB277" s="67"/>
      <c r="AC277" s="68"/>
      <c r="AD277" s="69"/>
      <c r="AE277" s="269"/>
      <c r="AF277" s="69"/>
      <c r="AG277" s="269"/>
      <c r="AH277" s="270"/>
      <c r="AI277" s="271"/>
      <c r="AJ277" s="71"/>
      <c r="AK277" s="72"/>
      <c r="AL277" s="63"/>
      <c r="AM277" s="43"/>
      <c r="AN277" s="43"/>
      <c r="AO277" s="43"/>
      <c r="AP277" s="60"/>
      <c r="AQ277" s="60"/>
      <c r="AR277" s="43"/>
      <c r="AS277" s="43"/>
      <c r="AT277" s="43"/>
      <c r="AU277" s="43"/>
      <c r="AV277" s="43"/>
      <c r="AW277" s="43"/>
    </row>
    <row r="278" spans="1:49" ht="24" hidden="1" customHeight="1">
      <c r="A278" s="396">
        <f t="shared" si="12"/>
        <v>0</v>
      </c>
      <c r="B278" s="81">
        <f t="shared" si="11"/>
        <v>0</v>
      </c>
      <c r="N278" s="120" t="s">
        <v>145</v>
      </c>
      <c r="O278" s="83" t="s">
        <v>547</v>
      </c>
      <c r="P278" s="96"/>
      <c r="Q278" s="120" t="s">
        <v>456</v>
      </c>
      <c r="R278" s="120" t="s">
        <v>454</v>
      </c>
      <c r="S278" s="63"/>
      <c r="T278" s="63"/>
      <c r="U278" s="63"/>
      <c r="V278" s="63"/>
      <c r="W278" s="63"/>
      <c r="X278" s="63"/>
      <c r="Y278" s="63"/>
      <c r="Z278" s="268"/>
      <c r="AA278" s="63"/>
      <c r="AB278" s="67"/>
      <c r="AC278" s="68"/>
      <c r="AD278" s="69"/>
      <c r="AE278" s="269"/>
      <c r="AF278" s="69"/>
      <c r="AG278" s="269"/>
      <c r="AH278" s="270"/>
      <c r="AI278" s="271"/>
      <c r="AJ278" s="71"/>
      <c r="AK278" s="72"/>
      <c r="AL278" s="63"/>
      <c r="AM278" s="43"/>
      <c r="AN278" s="43"/>
      <c r="AO278" s="43"/>
      <c r="AP278" s="60"/>
      <c r="AQ278" s="60"/>
      <c r="AR278" s="43"/>
      <c r="AS278" s="43"/>
      <c r="AT278" s="43"/>
      <c r="AU278" s="43"/>
      <c r="AV278" s="43"/>
      <c r="AW278" s="43"/>
    </row>
    <row r="279" spans="1:49" ht="24" hidden="1" customHeight="1">
      <c r="A279" s="396">
        <f t="shared" si="12"/>
        <v>0</v>
      </c>
      <c r="B279" s="81">
        <f t="shared" si="11"/>
        <v>0</v>
      </c>
      <c r="N279" s="120" t="s">
        <v>145</v>
      </c>
      <c r="O279" s="83" t="s">
        <v>548</v>
      </c>
      <c r="P279" s="96"/>
      <c r="Q279" s="120" t="s">
        <v>456</v>
      </c>
      <c r="R279" s="120" t="s">
        <v>454</v>
      </c>
      <c r="S279" s="63"/>
      <c r="T279" s="63"/>
      <c r="U279" s="63"/>
      <c r="V279" s="63"/>
      <c r="W279" s="63"/>
      <c r="X279" s="63"/>
      <c r="Y279" s="63"/>
      <c r="Z279" s="268"/>
      <c r="AA279" s="63"/>
      <c r="AB279" s="67"/>
      <c r="AC279" s="68"/>
      <c r="AD279" s="69"/>
      <c r="AE279" s="269"/>
      <c r="AF279" s="69"/>
      <c r="AG279" s="269"/>
      <c r="AH279" s="270"/>
      <c r="AI279" s="271"/>
      <c r="AJ279" s="71"/>
      <c r="AK279" s="72"/>
      <c r="AL279" s="63"/>
      <c r="AM279" s="43"/>
      <c r="AN279" s="43"/>
      <c r="AO279" s="43"/>
      <c r="AP279" s="60"/>
      <c r="AQ279" s="60"/>
      <c r="AR279" s="43"/>
      <c r="AS279" s="43"/>
      <c r="AT279" s="43"/>
      <c r="AU279" s="43"/>
      <c r="AV279" s="43"/>
      <c r="AW279" s="43"/>
    </row>
    <row r="280" spans="1:49" ht="24" hidden="1" customHeight="1">
      <c r="A280" s="396">
        <f t="shared" si="12"/>
        <v>0</v>
      </c>
      <c r="B280" s="81">
        <f t="shared" si="11"/>
        <v>0</v>
      </c>
      <c r="N280" s="120" t="s">
        <v>145</v>
      </c>
      <c r="O280" s="83" t="s">
        <v>549</v>
      </c>
      <c r="P280" s="96"/>
      <c r="Q280" s="120" t="s">
        <v>456</v>
      </c>
      <c r="R280" s="120" t="s">
        <v>454</v>
      </c>
      <c r="S280" s="63"/>
      <c r="T280" s="63"/>
      <c r="U280" s="63"/>
      <c r="V280" s="63"/>
      <c r="W280" s="63"/>
      <c r="X280" s="63"/>
      <c r="Y280" s="63"/>
      <c r="Z280" s="268"/>
      <c r="AA280" s="63"/>
      <c r="AB280" s="67"/>
      <c r="AC280" s="68"/>
      <c r="AD280" s="69"/>
      <c r="AE280" s="269"/>
      <c r="AF280" s="69"/>
      <c r="AG280" s="269"/>
      <c r="AH280" s="270"/>
      <c r="AI280" s="271"/>
      <c r="AJ280" s="71"/>
      <c r="AK280" s="72"/>
      <c r="AL280" s="63"/>
      <c r="AM280" s="43"/>
      <c r="AN280" s="43"/>
      <c r="AO280" s="43"/>
      <c r="AP280" s="60"/>
      <c r="AQ280" s="60"/>
      <c r="AR280" s="43"/>
      <c r="AS280" s="43"/>
      <c r="AT280" s="43"/>
      <c r="AU280" s="43"/>
      <c r="AV280" s="43"/>
      <c r="AW280" s="43"/>
    </row>
    <row r="281" spans="1:49" ht="24" hidden="1" customHeight="1">
      <c r="A281" s="396">
        <f t="shared" si="12"/>
        <v>0</v>
      </c>
      <c r="B281" s="81">
        <f t="shared" ref="B281:B300" si="13">+S281</f>
        <v>0</v>
      </c>
      <c r="N281" s="120" t="s">
        <v>145</v>
      </c>
      <c r="O281" s="83" t="s">
        <v>550</v>
      </c>
      <c r="P281" s="96"/>
      <c r="Q281" s="120" t="s">
        <v>456</v>
      </c>
      <c r="R281" s="120" t="s">
        <v>454</v>
      </c>
      <c r="S281" s="63"/>
      <c r="T281" s="63"/>
      <c r="U281" s="63"/>
      <c r="V281" s="63"/>
      <c r="W281" s="63"/>
      <c r="X281" s="63"/>
      <c r="Y281" s="63"/>
      <c r="Z281" s="268"/>
      <c r="AA281" s="63"/>
      <c r="AB281" s="67"/>
      <c r="AC281" s="68"/>
      <c r="AD281" s="69"/>
      <c r="AE281" s="269"/>
      <c r="AF281" s="69"/>
      <c r="AG281" s="269"/>
      <c r="AH281" s="270"/>
      <c r="AI281" s="271"/>
      <c r="AJ281" s="71"/>
      <c r="AK281" s="72"/>
      <c r="AL281" s="63"/>
      <c r="AM281" s="43"/>
      <c r="AN281" s="43"/>
      <c r="AO281" s="43"/>
      <c r="AP281" s="60"/>
      <c r="AQ281" s="60"/>
      <c r="AR281" s="43"/>
      <c r="AS281" s="43"/>
      <c r="AT281" s="43"/>
      <c r="AU281" s="43"/>
      <c r="AV281" s="43"/>
      <c r="AW281" s="43"/>
    </row>
    <row r="282" spans="1:49" ht="24" hidden="1" customHeight="1">
      <c r="A282" s="396">
        <f t="shared" si="12"/>
        <v>0</v>
      </c>
      <c r="B282" s="81">
        <f t="shared" si="13"/>
        <v>0</v>
      </c>
      <c r="N282" s="120" t="s">
        <v>145</v>
      </c>
      <c r="O282" s="83" t="s">
        <v>551</v>
      </c>
      <c r="P282" s="96"/>
      <c r="Q282" s="120" t="s">
        <v>456</v>
      </c>
      <c r="R282" s="120" t="s">
        <v>454</v>
      </c>
      <c r="S282" s="63"/>
      <c r="T282" s="63"/>
      <c r="U282" s="63"/>
      <c r="V282" s="63"/>
      <c r="W282" s="63"/>
      <c r="X282" s="63"/>
      <c r="Y282" s="63"/>
      <c r="Z282" s="268"/>
      <c r="AA282" s="63"/>
      <c r="AB282" s="67"/>
      <c r="AC282" s="68"/>
      <c r="AD282" s="69"/>
      <c r="AE282" s="269"/>
      <c r="AF282" s="69"/>
      <c r="AG282" s="269"/>
      <c r="AH282" s="270"/>
      <c r="AI282" s="271"/>
      <c r="AJ282" s="71"/>
      <c r="AK282" s="72"/>
      <c r="AL282" s="63"/>
      <c r="AM282" s="43"/>
      <c r="AN282" s="43"/>
      <c r="AO282" s="43"/>
      <c r="AP282" s="60"/>
      <c r="AQ282" s="60"/>
      <c r="AR282" s="43"/>
      <c r="AS282" s="43"/>
      <c r="AT282" s="43"/>
      <c r="AU282" s="43"/>
      <c r="AV282" s="43"/>
      <c r="AW282" s="43"/>
    </row>
    <row r="283" spans="1:49" ht="24" hidden="1" customHeight="1">
      <c r="A283" s="396">
        <f t="shared" si="12"/>
        <v>0</v>
      </c>
      <c r="B283" s="81">
        <f t="shared" si="13"/>
        <v>0</v>
      </c>
      <c r="N283" s="120" t="s">
        <v>145</v>
      </c>
      <c r="O283" s="83" t="s">
        <v>552</v>
      </c>
      <c r="P283" s="96"/>
      <c r="Q283" s="120" t="s">
        <v>456</v>
      </c>
      <c r="R283" s="120" t="s">
        <v>454</v>
      </c>
      <c r="S283" s="63"/>
      <c r="T283" s="63"/>
      <c r="U283" s="63"/>
      <c r="V283" s="63"/>
      <c r="W283" s="63"/>
      <c r="X283" s="63"/>
      <c r="Y283" s="63"/>
      <c r="Z283" s="268"/>
      <c r="AA283" s="63"/>
      <c r="AB283" s="67"/>
      <c r="AC283" s="68"/>
      <c r="AD283" s="69"/>
      <c r="AE283" s="269"/>
      <c r="AF283" s="69"/>
      <c r="AG283" s="269"/>
      <c r="AH283" s="270"/>
      <c r="AI283" s="271"/>
      <c r="AJ283" s="71"/>
      <c r="AK283" s="72"/>
      <c r="AL283" s="63"/>
      <c r="AM283" s="43"/>
      <c r="AN283" s="43"/>
      <c r="AO283" s="43"/>
      <c r="AP283" s="60"/>
      <c r="AQ283" s="60"/>
      <c r="AR283" s="43"/>
      <c r="AS283" s="43"/>
      <c r="AT283" s="43"/>
      <c r="AU283" s="43"/>
      <c r="AV283" s="43"/>
      <c r="AW283" s="43"/>
    </row>
    <row r="284" spans="1:49" ht="24" hidden="1" customHeight="1">
      <c r="A284" s="396">
        <f t="shared" si="12"/>
        <v>0</v>
      </c>
      <c r="B284" s="81">
        <f t="shared" si="13"/>
        <v>0</v>
      </c>
      <c r="N284" s="120" t="s">
        <v>145</v>
      </c>
      <c r="O284" s="83" t="s">
        <v>553</v>
      </c>
      <c r="P284" s="96"/>
      <c r="Q284" s="120" t="s">
        <v>456</v>
      </c>
      <c r="R284" s="120" t="s">
        <v>454</v>
      </c>
      <c r="S284" s="63"/>
      <c r="T284" s="63"/>
      <c r="U284" s="63"/>
      <c r="V284" s="63"/>
      <c r="W284" s="63"/>
      <c r="X284" s="63"/>
      <c r="Y284" s="63"/>
      <c r="Z284" s="268"/>
      <c r="AA284" s="63"/>
      <c r="AB284" s="67"/>
      <c r="AC284" s="68"/>
      <c r="AD284" s="69"/>
      <c r="AE284" s="269"/>
      <c r="AF284" s="69"/>
      <c r="AG284" s="269"/>
      <c r="AH284" s="270"/>
      <c r="AI284" s="271"/>
      <c r="AJ284" s="71"/>
      <c r="AK284" s="72"/>
      <c r="AL284" s="63"/>
      <c r="AM284" s="43"/>
      <c r="AN284" s="43"/>
      <c r="AO284" s="43"/>
      <c r="AP284" s="60"/>
      <c r="AQ284" s="60"/>
      <c r="AR284" s="43"/>
      <c r="AS284" s="43"/>
      <c r="AT284" s="43"/>
      <c r="AU284" s="43"/>
      <c r="AV284" s="43"/>
      <c r="AW284" s="43"/>
    </row>
    <row r="285" spans="1:49" ht="24" hidden="1" customHeight="1">
      <c r="A285" s="396">
        <f t="shared" si="12"/>
        <v>0</v>
      </c>
      <c r="B285" s="81">
        <f t="shared" si="13"/>
        <v>0</v>
      </c>
      <c r="N285" s="120" t="s">
        <v>145</v>
      </c>
      <c r="O285" s="83" t="s">
        <v>554</v>
      </c>
      <c r="P285" s="96"/>
      <c r="Q285" s="120" t="s">
        <v>456</v>
      </c>
      <c r="R285" s="120" t="s">
        <v>454</v>
      </c>
      <c r="S285" s="63"/>
      <c r="T285" s="63"/>
      <c r="U285" s="63"/>
      <c r="V285" s="63"/>
      <c r="W285" s="63"/>
      <c r="X285" s="63"/>
      <c r="Y285" s="63"/>
      <c r="Z285" s="268"/>
      <c r="AA285" s="63"/>
      <c r="AB285" s="67"/>
      <c r="AC285" s="68"/>
      <c r="AD285" s="69"/>
      <c r="AE285" s="269"/>
      <c r="AF285" s="69"/>
      <c r="AG285" s="269"/>
      <c r="AH285" s="270"/>
      <c r="AI285" s="271"/>
      <c r="AJ285" s="71"/>
      <c r="AK285" s="72"/>
      <c r="AL285" s="63"/>
      <c r="AM285" s="43"/>
      <c r="AN285" s="43"/>
      <c r="AO285" s="43"/>
      <c r="AP285" s="60"/>
      <c r="AQ285" s="60"/>
      <c r="AR285" s="43"/>
      <c r="AS285" s="43"/>
      <c r="AT285" s="43"/>
      <c r="AU285" s="43"/>
      <c r="AV285" s="43"/>
      <c r="AW285" s="43"/>
    </row>
    <row r="286" spans="1:49" ht="24" hidden="1" customHeight="1">
      <c r="A286" s="396">
        <f t="shared" si="12"/>
        <v>0</v>
      </c>
      <c r="B286" s="81">
        <f t="shared" si="13"/>
        <v>0</v>
      </c>
      <c r="N286" s="120" t="s">
        <v>145</v>
      </c>
      <c r="O286" s="83" t="s">
        <v>555</v>
      </c>
      <c r="P286" s="96"/>
      <c r="Q286" s="120" t="s">
        <v>456</v>
      </c>
      <c r="R286" s="120" t="s">
        <v>454</v>
      </c>
      <c r="S286" s="63"/>
      <c r="T286" s="63"/>
      <c r="U286" s="63"/>
      <c r="V286" s="63"/>
      <c r="W286" s="63"/>
      <c r="X286" s="63"/>
      <c r="Y286" s="63"/>
      <c r="Z286" s="268"/>
      <c r="AA286" s="63"/>
      <c r="AB286" s="67"/>
      <c r="AC286" s="68"/>
      <c r="AD286" s="69"/>
      <c r="AE286" s="269"/>
      <c r="AF286" s="69"/>
      <c r="AG286" s="269"/>
      <c r="AH286" s="270"/>
      <c r="AI286" s="271"/>
      <c r="AJ286" s="71"/>
      <c r="AK286" s="72"/>
      <c r="AL286" s="63"/>
      <c r="AM286" s="43"/>
      <c r="AN286" s="43"/>
      <c r="AO286" s="43"/>
      <c r="AP286" s="60"/>
      <c r="AQ286" s="60"/>
      <c r="AR286" s="43"/>
      <c r="AS286" s="43"/>
      <c r="AT286" s="43"/>
      <c r="AU286" s="43"/>
      <c r="AV286" s="43"/>
      <c r="AW286" s="43"/>
    </row>
    <row r="287" spans="1:49" ht="24" hidden="1" customHeight="1">
      <c r="A287" s="396">
        <f t="shared" si="12"/>
        <v>0</v>
      </c>
      <c r="B287" s="81">
        <f t="shared" si="13"/>
        <v>0</v>
      </c>
      <c r="N287" s="120" t="s">
        <v>145</v>
      </c>
      <c r="O287" s="83" t="s">
        <v>556</v>
      </c>
      <c r="P287" s="96"/>
      <c r="Q287" s="120" t="s">
        <v>456</v>
      </c>
      <c r="R287" s="120" t="s">
        <v>454</v>
      </c>
      <c r="S287" s="63"/>
      <c r="T287" s="63"/>
      <c r="U287" s="63"/>
      <c r="V287" s="63"/>
      <c r="W287" s="63"/>
      <c r="X287" s="63"/>
      <c r="Y287" s="63"/>
      <c r="Z287" s="268"/>
      <c r="AA287" s="63"/>
      <c r="AB287" s="67"/>
      <c r="AC287" s="68"/>
      <c r="AD287" s="69"/>
      <c r="AE287" s="269"/>
      <c r="AF287" s="69"/>
      <c r="AG287" s="269"/>
      <c r="AH287" s="270"/>
      <c r="AI287" s="271"/>
      <c r="AJ287" s="71"/>
      <c r="AK287" s="72"/>
      <c r="AL287" s="63"/>
      <c r="AM287" s="43"/>
      <c r="AN287" s="43"/>
      <c r="AO287" s="43"/>
      <c r="AP287" s="60"/>
      <c r="AQ287" s="60"/>
      <c r="AR287" s="43"/>
      <c r="AS287" s="43"/>
      <c r="AT287" s="43"/>
      <c r="AU287" s="43"/>
      <c r="AV287" s="43"/>
      <c r="AW287" s="43"/>
    </row>
    <row r="288" spans="1:49" ht="24" hidden="1" customHeight="1">
      <c r="A288" s="396">
        <f t="shared" si="12"/>
        <v>0</v>
      </c>
      <c r="B288" s="81">
        <f t="shared" si="13"/>
        <v>0</v>
      </c>
      <c r="N288" s="120" t="s">
        <v>145</v>
      </c>
      <c r="O288" s="83" t="s">
        <v>557</v>
      </c>
      <c r="P288" s="96"/>
      <c r="Q288" s="120" t="s">
        <v>456</v>
      </c>
      <c r="R288" s="120" t="s">
        <v>454</v>
      </c>
      <c r="S288" s="63"/>
      <c r="T288" s="63"/>
      <c r="U288" s="63"/>
      <c r="V288" s="63"/>
      <c r="W288" s="63"/>
      <c r="X288" s="63"/>
      <c r="Y288" s="63"/>
      <c r="Z288" s="268"/>
      <c r="AA288" s="63"/>
      <c r="AB288" s="67"/>
      <c r="AC288" s="68"/>
      <c r="AD288" s="69"/>
      <c r="AE288" s="269"/>
      <c r="AF288" s="69"/>
      <c r="AG288" s="269"/>
      <c r="AH288" s="270"/>
      <c r="AI288" s="271"/>
      <c r="AJ288" s="71"/>
      <c r="AK288" s="72"/>
      <c r="AL288" s="63"/>
      <c r="AM288" s="43"/>
      <c r="AN288" s="43"/>
      <c r="AO288" s="43"/>
      <c r="AP288" s="60"/>
      <c r="AQ288" s="60"/>
      <c r="AR288" s="43"/>
      <c r="AS288" s="43"/>
      <c r="AT288" s="43"/>
      <c r="AU288" s="43"/>
      <c r="AV288" s="43"/>
      <c r="AW288" s="43"/>
    </row>
    <row r="289" spans="1:49" ht="24" hidden="1" customHeight="1">
      <c r="A289" s="396">
        <f t="shared" si="12"/>
        <v>0</v>
      </c>
      <c r="B289" s="81">
        <f t="shared" si="13"/>
        <v>0</v>
      </c>
      <c r="N289" s="120" t="s">
        <v>145</v>
      </c>
      <c r="O289" s="83" t="s">
        <v>558</v>
      </c>
      <c r="P289" s="96"/>
      <c r="Q289" s="120" t="s">
        <v>456</v>
      </c>
      <c r="R289" s="120" t="s">
        <v>454</v>
      </c>
      <c r="S289" s="63"/>
      <c r="T289" s="63"/>
      <c r="U289" s="63"/>
      <c r="V289" s="63"/>
      <c r="W289" s="63"/>
      <c r="X289" s="63"/>
      <c r="Y289" s="63"/>
      <c r="Z289" s="268"/>
      <c r="AA289" s="63"/>
      <c r="AB289" s="67"/>
      <c r="AC289" s="68"/>
      <c r="AD289" s="69"/>
      <c r="AE289" s="269"/>
      <c r="AF289" s="69"/>
      <c r="AG289" s="269"/>
      <c r="AH289" s="270"/>
      <c r="AI289" s="271"/>
      <c r="AJ289" s="71"/>
      <c r="AK289" s="72"/>
      <c r="AL289" s="63"/>
      <c r="AM289" s="43"/>
      <c r="AN289" s="43"/>
      <c r="AO289" s="43"/>
      <c r="AP289" s="60"/>
      <c r="AQ289" s="60"/>
      <c r="AR289" s="43"/>
      <c r="AS289" s="43"/>
      <c r="AT289" s="43"/>
      <c r="AU289" s="43"/>
      <c r="AV289" s="43"/>
      <c r="AW289" s="43"/>
    </row>
    <row r="290" spans="1:49" ht="24" hidden="1" customHeight="1">
      <c r="A290" s="396">
        <f t="shared" si="12"/>
        <v>0</v>
      </c>
      <c r="B290" s="81">
        <f t="shared" si="13"/>
        <v>0</v>
      </c>
      <c r="N290" s="120" t="s">
        <v>145</v>
      </c>
      <c r="O290" s="83" t="s">
        <v>559</v>
      </c>
      <c r="P290" s="96"/>
      <c r="Q290" s="120" t="s">
        <v>456</v>
      </c>
      <c r="R290" s="120" t="s">
        <v>454</v>
      </c>
      <c r="S290" s="63"/>
      <c r="T290" s="63"/>
      <c r="U290" s="63"/>
      <c r="V290" s="63"/>
      <c r="W290" s="63"/>
      <c r="X290" s="63"/>
      <c r="Y290" s="63"/>
      <c r="Z290" s="268"/>
      <c r="AA290" s="63"/>
      <c r="AB290" s="67"/>
      <c r="AC290" s="68"/>
      <c r="AD290" s="69"/>
      <c r="AE290" s="269"/>
      <c r="AF290" s="69"/>
      <c r="AG290" s="269"/>
      <c r="AH290" s="270"/>
      <c r="AI290" s="271"/>
      <c r="AJ290" s="71"/>
      <c r="AK290" s="72"/>
      <c r="AL290" s="63"/>
      <c r="AM290" s="43"/>
      <c r="AN290" s="43"/>
      <c r="AO290" s="43"/>
      <c r="AP290" s="60"/>
      <c r="AQ290" s="60"/>
      <c r="AR290" s="43"/>
      <c r="AS290" s="43"/>
      <c r="AT290" s="43"/>
      <c r="AU290" s="43"/>
      <c r="AV290" s="43"/>
      <c r="AW290" s="43"/>
    </row>
    <row r="291" spans="1:49" ht="24" hidden="1" customHeight="1">
      <c r="A291" s="396">
        <f t="shared" si="12"/>
        <v>0</v>
      </c>
      <c r="B291" s="81">
        <f t="shared" si="13"/>
        <v>0</v>
      </c>
      <c r="N291" s="120" t="s">
        <v>145</v>
      </c>
      <c r="O291" s="83" t="s">
        <v>560</v>
      </c>
      <c r="P291" s="96"/>
      <c r="Q291" s="120" t="s">
        <v>456</v>
      </c>
      <c r="R291" s="120" t="s">
        <v>454</v>
      </c>
      <c r="S291" s="63"/>
      <c r="T291" s="63"/>
      <c r="U291" s="63"/>
      <c r="V291" s="63"/>
      <c r="W291" s="63"/>
      <c r="X291" s="63"/>
      <c r="Y291" s="63"/>
      <c r="Z291" s="268"/>
      <c r="AA291" s="63"/>
      <c r="AB291" s="67"/>
      <c r="AC291" s="68"/>
      <c r="AD291" s="69"/>
      <c r="AE291" s="269"/>
      <c r="AF291" s="69"/>
      <c r="AG291" s="269"/>
      <c r="AH291" s="270"/>
      <c r="AI291" s="271"/>
      <c r="AJ291" s="71"/>
      <c r="AK291" s="72"/>
      <c r="AL291" s="63"/>
      <c r="AM291" s="43"/>
      <c r="AN291" s="43"/>
      <c r="AO291" s="43"/>
      <c r="AP291" s="60"/>
      <c r="AQ291" s="60"/>
      <c r="AR291" s="43"/>
      <c r="AS291" s="43"/>
      <c r="AT291" s="43"/>
      <c r="AU291" s="43"/>
      <c r="AV291" s="43"/>
      <c r="AW291" s="43"/>
    </row>
    <row r="292" spans="1:49" ht="24" hidden="1" customHeight="1">
      <c r="A292" s="396">
        <f t="shared" si="12"/>
        <v>0</v>
      </c>
      <c r="B292" s="81">
        <f t="shared" si="13"/>
        <v>0</v>
      </c>
      <c r="N292" s="120" t="s">
        <v>145</v>
      </c>
      <c r="O292" s="83" t="s">
        <v>561</v>
      </c>
      <c r="P292" s="96"/>
      <c r="Q292" s="120" t="s">
        <v>456</v>
      </c>
      <c r="R292" s="120" t="s">
        <v>454</v>
      </c>
      <c r="S292" s="63"/>
      <c r="T292" s="63"/>
      <c r="U292" s="63"/>
      <c r="V292" s="63"/>
      <c r="W292" s="63"/>
      <c r="X292" s="63"/>
      <c r="Y292" s="63"/>
      <c r="Z292" s="268"/>
      <c r="AA292" s="63"/>
      <c r="AB292" s="67"/>
      <c r="AC292" s="68"/>
      <c r="AD292" s="69"/>
      <c r="AE292" s="269"/>
      <c r="AF292" s="69"/>
      <c r="AG292" s="269"/>
      <c r="AH292" s="270"/>
      <c r="AI292" s="271"/>
      <c r="AJ292" s="71"/>
      <c r="AK292" s="72"/>
      <c r="AL292" s="63"/>
      <c r="AM292" s="43"/>
      <c r="AN292" s="43"/>
      <c r="AO292" s="43"/>
      <c r="AP292" s="60"/>
      <c r="AQ292" s="60"/>
      <c r="AR292" s="43"/>
      <c r="AS292" s="43"/>
      <c r="AT292" s="43"/>
      <c r="AU292" s="43"/>
      <c r="AV292" s="43"/>
      <c r="AW292" s="43"/>
    </row>
    <row r="293" spans="1:49" ht="24" hidden="1" customHeight="1">
      <c r="A293" s="396">
        <f t="shared" si="12"/>
        <v>0</v>
      </c>
      <c r="B293" s="81">
        <f t="shared" si="13"/>
        <v>0</v>
      </c>
      <c r="N293" s="120" t="s">
        <v>145</v>
      </c>
      <c r="O293" s="83" t="s">
        <v>562</v>
      </c>
      <c r="P293" s="96"/>
      <c r="Q293" s="120" t="s">
        <v>456</v>
      </c>
      <c r="R293" s="120" t="s">
        <v>454</v>
      </c>
      <c r="S293" s="63"/>
      <c r="T293" s="63"/>
      <c r="U293" s="63"/>
      <c r="V293" s="63"/>
      <c r="W293" s="63"/>
      <c r="X293" s="63"/>
      <c r="Y293" s="63"/>
      <c r="Z293" s="268"/>
      <c r="AA293" s="63"/>
      <c r="AB293" s="67"/>
      <c r="AC293" s="68"/>
      <c r="AD293" s="69"/>
      <c r="AE293" s="269"/>
      <c r="AF293" s="69"/>
      <c r="AG293" s="269"/>
      <c r="AH293" s="270"/>
      <c r="AI293" s="271"/>
      <c r="AJ293" s="71"/>
      <c r="AK293" s="72"/>
      <c r="AL293" s="63"/>
      <c r="AM293" s="43"/>
      <c r="AN293" s="43"/>
      <c r="AO293" s="43"/>
      <c r="AP293" s="60"/>
      <c r="AQ293" s="60"/>
      <c r="AR293" s="43"/>
      <c r="AS293" s="43"/>
      <c r="AT293" s="43"/>
      <c r="AU293" s="43"/>
      <c r="AV293" s="43"/>
      <c r="AW293" s="43"/>
    </row>
    <row r="294" spans="1:49" ht="24" hidden="1" customHeight="1">
      <c r="A294" s="396">
        <f t="shared" si="12"/>
        <v>0</v>
      </c>
      <c r="B294" s="81">
        <f t="shared" si="13"/>
        <v>0</v>
      </c>
      <c r="N294" s="120" t="s">
        <v>145</v>
      </c>
      <c r="O294" s="83" t="s">
        <v>563</v>
      </c>
      <c r="P294" s="96"/>
      <c r="Q294" s="120" t="s">
        <v>456</v>
      </c>
      <c r="R294" s="120" t="s">
        <v>454</v>
      </c>
      <c r="S294" s="63"/>
      <c r="T294" s="63"/>
      <c r="U294" s="63"/>
      <c r="V294" s="63"/>
      <c r="W294" s="63"/>
      <c r="X294" s="63"/>
      <c r="Y294" s="63"/>
      <c r="Z294" s="268"/>
      <c r="AA294" s="63"/>
      <c r="AB294" s="67"/>
      <c r="AC294" s="68"/>
      <c r="AD294" s="69"/>
      <c r="AE294" s="269"/>
      <c r="AF294" s="69"/>
      <c r="AG294" s="269"/>
      <c r="AH294" s="270"/>
      <c r="AI294" s="271"/>
      <c r="AJ294" s="71"/>
      <c r="AK294" s="72"/>
      <c r="AL294" s="63"/>
      <c r="AM294" s="43"/>
      <c r="AN294" s="43"/>
      <c r="AO294" s="43"/>
      <c r="AP294" s="60"/>
      <c r="AQ294" s="60"/>
      <c r="AR294" s="43"/>
      <c r="AS294" s="43"/>
      <c r="AT294" s="43"/>
      <c r="AU294" s="43"/>
      <c r="AV294" s="43"/>
      <c r="AW294" s="43"/>
    </row>
    <row r="295" spans="1:49" ht="24" hidden="1" customHeight="1">
      <c r="A295" s="396">
        <f t="shared" si="12"/>
        <v>0</v>
      </c>
      <c r="B295" s="81">
        <f t="shared" si="13"/>
        <v>0</v>
      </c>
      <c r="N295" s="120" t="s">
        <v>145</v>
      </c>
      <c r="O295" s="83" t="s">
        <v>564</v>
      </c>
      <c r="P295" s="96"/>
      <c r="Q295" s="120" t="s">
        <v>456</v>
      </c>
      <c r="R295" s="120" t="s">
        <v>454</v>
      </c>
      <c r="S295" s="63"/>
      <c r="T295" s="63"/>
      <c r="U295" s="63"/>
      <c r="V295" s="63"/>
      <c r="W295" s="63"/>
      <c r="X295" s="63"/>
      <c r="Y295" s="63"/>
      <c r="Z295" s="268"/>
      <c r="AA295" s="63"/>
      <c r="AB295" s="67"/>
      <c r="AC295" s="68"/>
      <c r="AD295" s="69"/>
      <c r="AE295" s="269"/>
      <c r="AF295" s="69"/>
      <c r="AG295" s="269"/>
      <c r="AH295" s="270"/>
      <c r="AI295" s="271"/>
      <c r="AJ295" s="71"/>
      <c r="AK295" s="72"/>
      <c r="AL295" s="63"/>
      <c r="AM295" s="43"/>
      <c r="AN295" s="43"/>
      <c r="AO295" s="43"/>
      <c r="AP295" s="60"/>
      <c r="AQ295" s="60"/>
      <c r="AR295" s="43"/>
      <c r="AS295" s="43"/>
      <c r="AT295" s="43"/>
      <c r="AU295" s="43"/>
      <c r="AV295" s="43"/>
      <c r="AW295" s="43"/>
    </row>
    <row r="296" spans="1:49" ht="24" hidden="1" customHeight="1">
      <c r="A296" s="396">
        <f t="shared" si="12"/>
        <v>0</v>
      </c>
      <c r="B296" s="81">
        <f t="shared" si="13"/>
        <v>0</v>
      </c>
      <c r="N296" s="120" t="s">
        <v>145</v>
      </c>
      <c r="O296" s="83" t="s">
        <v>565</v>
      </c>
      <c r="P296" s="96"/>
      <c r="Q296" s="120" t="s">
        <v>456</v>
      </c>
      <c r="R296" s="120" t="s">
        <v>454</v>
      </c>
      <c r="S296" s="63"/>
      <c r="T296" s="63"/>
      <c r="U296" s="63"/>
      <c r="V296" s="63"/>
      <c r="W296" s="63"/>
      <c r="X296" s="63"/>
      <c r="Y296" s="63"/>
      <c r="Z296" s="268"/>
      <c r="AA296" s="63"/>
      <c r="AB296" s="67"/>
      <c r="AC296" s="68"/>
      <c r="AD296" s="69"/>
      <c r="AE296" s="269"/>
      <c r="AF296" s="69"/>
      <c r="AG296" s="269"/>
      <c r="AH296" s="270"/>
      <c r="AI296" s="271"/>
      <c r="AJ296" s="71"/>
      <c r="AK296" s="72"/>
      <c r="AL296" s="63"/>
      <c r="AM296" s="43"/>
      <c r="AN296" s="43"/>
      <c r="AO296" s="43"/>
      <c r="AP296" s="60"/>
      <c r="AQ296" s="60"/>
      <c r="AR296" s="43"/>
      <c r="AS296" s="43"/>
      <c r="AT296" s="43"/>
      <c r="AU296" s="43"/>
      <c r="AV296" s="43"/>
      <c r="AW296" s="43"/>
    </row>
    <row r="297" spans="1:49" ht="24" hidden="1" customHeight="1">
      <c r="A297" s="396">
        <f t="shared" si="12"/>
        <v>0</v>
      </c>
      <c r="B297" s="81">
        <f t="shared" si="13"/>
        <v>0</v>
      </c>
      <c r="N297" s="120" t="s">
        <v>145</v>
      </c>
      <c r="O297" s="83" t="s">
        <v>566</v>
      </c>
      <c r="P297" s="96"/>
      <c r="Q297" s="120" t="s">
        <v>456</v>
      </c>
      <c r="R297" s="120" t="s">
        <v>454</v>
      </c>
      <c r="S297" s="63"/>
      <c r="T297" s="63"/>
      <c r="U297" s="63"/>
      <c r="V297" s="63"/>
      <c r="W297" s="63"/>
      <c r="X297" s="63"/>
      <c r="Y297" s="63"/>
      <c r="Z297" s="268"/>
      <c r="AA297" s="63"/>
      <c r="AB297" s="67"/>
      <c r="AC297" s="68"/>
      <c r="AD297" s="69"/>
      <c r="AE297" s="269"/>
      <c r="AF297" s="69"/>
      <c r="AG297" s="269"/>
      <c r="AH297" s="270"/>
      <c r="AI297" s="271"/>
      <c r="AJ297" s="71"/>
      <c r="AK297" s="72"/>
      <c r="AL297" s="63"/>
      <c r="AM297" s="43"/>
      <c r="AN297" s="43"/>
      <c r="AO297" s="43"/>
      <c r="AP297" s="60"/>
      <c r="AQ297" s="60"/>
      <c r="AR297" s="43"/>
      <c r="AS297" s="43"/>
      <c r="AT297" s="43"/>
      <c r="AU297" s="43"/>
      <c r="AV297" s="43"/>
      <c r="AW297" s="43"/>
    </row>
    <row r="298" spans="1:49" ht="24" hidden="1" customHeight="1">
      <c r="A298" s="396">
        <f t="shared" si="12"/>
        <v>0</v>
      </c>
      <c r="B298" s="81">
        <f t="shared" si="13"/>
        <v>0</v>
      </c>
      <c r="N298" s="120" t="s">
        <v>145</v>
      </c>
      <c r="O298" s="83" t="s">
        <v>567</v>
      </c>
      <c r="P298" s="96"/>
      <c r="Q298" s="120" t="s">
        <v>456</v>
      </c>
      <c r="R298" s="120" t="s">
        <v>454</v>
      </c>
      <c r="S298" s="63"/>
      <c r="T298" s="63"/>
      <c r="U298" s="63"/>
      <c r="V298" s="63"/>
      <c r="W298" s="63"/>
      <c r="X298" s="63"/>
      <c r="Y298" s="63"/>
      <c r="Z298" s="268"/>
      <c r="AA298" s="63"/>
      <c r="AB298" s="67"/>
      <c r="AC298" s="68"/>
      <c r="AD298" s="69"/>
      <c r="AE298" s="269"/>
      <c r="AF298" s="69"/>
      <c r="AG298" s="269"/>
      <c r="AH298" s="270"/>
      <c r="AI298" s="271"/>
      <c r="AJ298" s="71"/>
      <c r="AK298" s="72"/>
      <c r="AL298" s="63"/>
      <c r="AM298" s="43"/>
      <c r="AN298" s="43"/>
      <c r="AO298" s="43"/>
      <c r="AP298" s="60"/>
      <c r="AQ298" s="60"/>
      <c r="AR298" s="43"/>
      <c r="AS298" s="43"/>
      <c r="AT298" s="43"/>
      <c r="AU298" s="43"/>
      <c r="AV298" s="43"/>
      <c r="AW298" s="43"/>
    </row>
    <row r="299" spans="1:49" ht="24" hidden="1" customHeight="1">
      <c r="A299" s="396">
        <f t="shared" si="12"/>
        <v>0</v>
      </c>
      <c r="B299" s="81">
        <f t="shared" si="13"/>
        <v>0</v>
      </c>
      <c r="N299" s="120" t="s">
        <v>145</v>
      </c>
      <c r="O299" s="83" t="s">
        <v>568</v>
      </c>
      <c r="P299" s="96"/>
      <c r="Q299" s="120" t="s">
        <v>456</v>
      </c>
      <c r="R299" s="120" t="s">
        <v>454</v>
      </c>
      <c r="S299" s="63"/>
      <c r="T299" s="63"/>
      <c r="U299" s="63"/>
      <c r="V299" s="63"/>
      <c r="W299" s="63"/>
      <c r="X299" s="63"/>
      <c r="Y299" s="63"/>
      <c r="Z299" s="268"/>
      <c r="AA299" s="63"/>
      <c r="AB299" s="67"/>
      <c r="AC299" s="68"/>
      <c r="AD299" s="69"/>
      <c r="AE299" s="269"/>
      <c r="AF299" s="69"/>
      <c r="AG299" s="269"/>
      <c r="AH299" s="270"/>
      <c r="AI299" s="271"/>
      <c r="AJ299" s="71"/>
      <c r="AK299" s="72"/>
      <c r="AL299" s="63"/>
      <c r="AM299" s="43"/>
      <c r="AN299" s="43"/>
      <c r="AO299" s="43"/>
      <c r="AP299" s="60"/>
      <c r="AQ299" s="60"/>
      <c r="AR299" s="43"/>
      <c r="AS299" s="43"/>
      <c r="AT299" s="43"/>
      <c r="AU299" s="43"/>
      <c r="AV299" s="43"/>
      <c r="AW299" s="43"/>
    </row>
    <row r="300" spans="1:49" ht="24" hidden="1" customHeight="1">
      <c r="A300" s="396">
        <f t="shared" si="12"/>
        <v>0</v>
      </c>
      <c r="B300" s="81">
        <f t="shared" si="13"/>
        <v>0</v>
      </c>
      <c r="N300" s="120" t="s">
        <v>145</v>
      </c>
      <c r="O300" s="83" t="s">
        <v>569</v>
      </c>
      <c r="P300" s="96"/>
      <c r="Q300" s="120" t="s">
        <v>456</v>
      </c>
      <c r="R300" s="120" t="s">
        <v>454</v>
      </c>
      <c r="S300" s="63"/>
      <c r="T300" s="63"/>
      <c r="U300" s="63"/>
      <c r="V300" s="63"/>
      <c r="W300" s="63"/>
      <c r="X300" s="63"/>
      <c r="Y300" s="63"/>
      <c r="Z300" s="268"/>
      <c r="AA300" s="63"/>
      <c r="AB300" s="67"/>
      <c r="AC300" s="68"/>
      <c r="AD300" s="69"/>
      <c r="AE300" s="269"/>
      <c r="AF300" s="69"/>
      <c r="AG300" s="269"/>
      <c r="AH300" s="270"/>
      <c r="AI300" s="271"/>
      <c r="AJ300" s="71"/>
      <c r="AK300" s="72"/>
      <c r="AL300" s="63"/>
      <c r="AM300" s="43"/>
      <c r="AN300" s="43"/>
      <c r="AO300" s="43"/>
      <c r="AP300" s="60"/>
      <c r="AQ300" s="60"/>
      <c r="AR300" s="43"/>
      <c r="AS300" s="43"/>
      <c r="AT300" s="43"/>
      <c r="AU300" s="43"/>
      <c r="AV300" s="43"/>
      <c r="AW300" s="43"/>
    </row>
    <row r="301" spans="1:49" ht="24" hidden="1" customHeight="1">
      <c r="A301" s="396">
        <f t="shared" si="12"/>
        <v>0</v>
      </c>
      <c r="B301" s="81">
        <f t="shared" ref="B301:B364" si="14">+S301</f>
        <v>0</v>
      </c>
      <c r="N301" s="120" t="s">
        <v>145</v>
      </c>
      <c r="O301" s="83" t="s">
        <v>570</v>
      </c>
      <c r="P301" s="96"/>
      <c r="Q301" s="120" t="s">
        <v>456</v>
      </c>
      <c r="R301" s="120" t="s">
        <v>454</v>
      </c>
      <c r="S301" s="63"/>
      <c r="T301" s="63"/>
      <c r="U301" s="63"/>
      <c r="V301" s="63"/>
      <c r="W301" s="63"/>
      <c r="X301" s="63"/>
      <c r="Y301" s="63"/>
      <c r="Z301" s="268"/>
      <c r="AA301" s="63"/>
      <c r="AB301" s="67"/>
      <c r="AC301" s="68"/>
      <c r="AD301" s="69"/>
      <c r="AE301" s="269"/>
      <c r="AF301" s="69"/>
      <c r="AG301" s="269"/>
      <c r="AH301" s="270"/>
      <c r="AI301" s="271"/>
      <c r="AJ301" s="71"/>
      <c r="AK301" s="72"/>
      <c r="AL301" s="63"/>
      <c r="AM301" s="43"/>
      <c r="AN301" s="43"/>
      <c r="AO301" s="43"/>
      <c r="AP301" s="60"/>
      <c r="AQ301" s="60"/>
      <c r="AR301" s="43"/>
      <c r="AS301" s="43"/>
      <c r="AT301" s="43"/>
      <c r="AU301" s="43"/>
      <c r="AV301" s="43"/>
      <c r="AW301" s="43"/>
    </row>
    <row r="302" spans="1:49" ht="24" hidden="1" customHeight="1">
      <c r="A302" s="396">
        <f t="shared" si="12"/>
        <v>0</v>
      </c>
      <c r="B302" s="81">
        <f t="shared" si="14"/>
        <v>0</v>
      </c>
      <c r="N302" s="120" t="s">
        <v>145</v>
      </c>
      <c r="O302" s="83" t="s">
        <v>571</v>
      </c>
      <c r="P302" s="96"/>
      <c r="Q302" s="120" t="s">
        <v>456</v>
      </c>
      <c r="R302" s="120" t="s">
        <v>454</v>
      </c>
      <c r="S302" s="63"/>
      <c r="T302" s="63"/>
      <c r="U302" s="63"/>
      <c r="V302" s="63"/>
      <c r="W302" s="63"/>
      <c r="X302" s="63"/>
      <c r="Y302" s="63"/>
      <c r="Z302" s="268"/>
      <c r="AA302" s="63"/>
      <c r="AB302" s="67"/>
      <c r="AC302" s="68"/>
      <c r="AD302" s="69"/>
      <c r="AE302" s="269"/>
      <c r="AF302" s="69"/>
      <c r="AG302" s="269"/>
      <c r="AH302" s="270"/>
      <c r="AI302" s="271"/>
      <c r="AJ302" s="71"/>
      <c r="AK302" s="72"/>
      <c r="AL302" s="63"/>
      <c r="AM302" s="43"/>
      <c r="AN302" s="43"/>
      <c r="AO302" s="43"/>
      <c r="AP302" s="60"/>
      <c r="AQ302" s="60"/>
      <c r="AR302" s="43"/>
      <c r="AS302" s="43"/>
      <c r="AT302" s="43"/>
      <c r="AU302" s="43"/>
      <c r="AV302" s="43"/>
      <c r="AW302" s="43"/>
    </row>
    <row r="303" spans="1:49" ht="24" hidden="1" customHeight="1">
      <c r="A303" s="396">
        <f t="shared" si="12"/>
        <v>0</v>
      </c>
      <c r="B303" s="81">
        <f t="shared" si="14"/>
        <v>0</v>
      </c>
      <c r="N303" s="120" t="s">
        <v>145</v>
      </c>
      <c r="O303" s="83" t="s">
        <v>572</v>
      </c>
      <c r="P303" s="96"/>
      <c r="Q303" s="120" t="s">
        <v>456</v>
      </c>
      <c r="R303" s="120" t="s">
        <v>454</v>
      </c>
      <c r="S303" s="63"/>
      <c r="T303" s="63"/>
      <c r="U303" s="63"/>
      <c r="V303" s="63"/>
      <c r="W303" s="63"/>
      <c r="X303" s="63"/>
      <c r="Y303" s="63"/>
      <c r="Z303" s="268"/>
      <c r="AA303" s="63"/>
      <c r="AB303" s="67"/>
      <c r="AC303" s="68"/>
      <c r="AD303" s="69"/>
      <c r="AE303" s="269"/>
      <c r="AF303" s="69"/>
      <c r="AG303" s="269"/>
      <c r="AH303" s="270"/>
      <c r="AI303" s="271"/>
      <c r="AJ303" s="71"/>
      <c r="AK303" s="72"/>
      <c r="AL303" s="63"/>
      <c r="AM303" s="43"/>
      <c r="AN303" s="43"/>
      <c r="AO303" s="43"/>
      <c r="AP303" s="60"/>
      <c r="AQ303" s="60"/>
      <c r="AR303" s="43"/>
      <c r="AS303" s="43"/>
      <c r="AT303" s="43"/>
      <c r="AU303" s="43"/>
      <c r="AV303" s="43"/>
      <c r="AW303" s="43"/>
    </row>
    <row r="304" spans="1:49" ht="24" hidden="1" customHeight="1">
      <c r="A304" s="396">
        <f t="shared" si="12"/>
        <v>0</v>
      </c>
      <c r="B304" s="81">
        <f t="shared" si="14"/>
        <v>0</v>
      </c>
      <c r="N304" s="120" t="s">
        <v>145</v>
      </c>
      <c r="O304" s="83" t="s">
        <v>573</v>
      </c>
      <c r="P304" s="96"/>
      <c r="Q304" s="120" t="s">
        <v>456</v>
      </c>
      <c r="R304" s="120" t="s">
        <v>454</v>
      </c>
      <c r="S304" s="63"/>
      <c r="T304" s="63"/>
      <c r="U304" s="63"/>
      <c r="V304" s="63"/>
      <c r="W304" s="63"/>
      <c r="X304" s="63"/>
      <c r="Y304" s="63"/>
      <c r="Z304" s="268"/>
      <c r="AA304" s="63"/>
      <c r="AB304" s="67"/>
      <c r="AC304" s="68"/>
      <c r="AD304" s="69"/>
      <c r="AE304" s="269"/>
      <c r="AF304" s="69"/>
      <c r="AG304" s="269"/>
      <c r="AH304" s="270"/>
      <c r="AI304" s="271"/>
      <c r="AJ304" s="71"/>
      <c r="AK304" s="72"/>
      <c r="AL304" s="63"/>
      <c r="AM304" s="43"/>
      <c r="AN304" s="43"/>
      <c r="AO304" s="43"/>
      <c r="AP304" s="60"/>
      <c r="AQ304" s="60"/>
      <c r="AR304" s="43"/>
      <c r="AS304" s="43"/>
      <c r="AT304" s="43"/>
      <c r="AU304" s="43"/>
      <c r="AV304" s="43"/>
      <c r="AW304" s="43"/>
    </row>
    <row r="305" spans="1:49" ht="24" hidden="1" customHeight="1">
      <c r="A305" s="396">
        <f t="shared" si="12"/>
        <v>0</v>
      </c>
      <c r="B305" s="81">
        <f t="shared" si="14"/>
        <v>0</v>
      </c>
      <c r="N305" s="120" t="s">
        <v>145</v>
      </c>
      <c r="O305" s="83" t="s">
        <v>574</v>
      </c>
      <c r="P305" s="96"/>
      <c r="Q305" s="120" t="s">
        <v>456</v>
      </c>
      <c r="R305" s="120" t="s">
        <v>454</v>
      </c>
      <c r="S305" s="63"/>
      <c r="T305" s="63"/>
      <c r="U305" s="63"/>
      <c r="V305" s="63"/>
      <c r="W305" s="63"/>
      <c r="X305" s="63"/>
      <c r="Y305" s="63"/>
      <c r="Z305" s="268"/>
      <c r="AA305" s="63"/>
      <c r="AB305" s="67"/>
      <c r="AC305" s="68"/>
      <c r="AD305" s="69"/>
      <c r="AE305" s="269"/>
      <c r="AF305" s="69"/>
      <c r="AG305" s="269"/>
      <c r="AH305" s="270"/>
      <c r="AI305" s="271"/>
      <c r="AJ305" s="71"/>
      <c r="AK305" s="72"/>
      <c r="AL305" s="63"/>
      <c r="AM305" s="43"/>
      <c r="AN305" s="43"/>
      <c r="AO305" s="43"/>
      <c r="AP305" s="60"/>
      <c r="AQ305" s="60"/>
      <c r="AR305" s="43"/>
      <c r="AS305" s="43"/>
      <c r="AT305" s="43"/>
      <c r="AU305" s="43"/>
      <c r="AV305" s="43"/>
      <c r="AW305" s="43"/>
    </row>
    <row r="306" spans="1:49" ht="24" hidden="1" customHeight="1">
      <c r="A306" s="396">
        <f t="shared" si="12"/>
        <v>0</v>
      </c>
      <c r="B306" s="81">
        <f t="shared" si="14"/>
        <v>0</v>
      </c>
      <c r="N306" s="120" t="s">
        <v>145</v>
      </c>
      <c r="O306" s="83" t="s">
        <v>575</v>
      </c>
      <c r="P306" s="96"/>
      <c r="Q306" s="120" t="s">
        <v>456</v>
      </c>
      <c r="R306" s="120" t="s">
        <v>454</v>
      </c>
      <c r="S306" s="63"/>
      <c r="T306" s="63"/>
      <c r="U306" s="63"/>
      <c r="V306" s="63"/>
      <c r="W306" s="63"/>
      <c r="X306" s="63"/>
      <c r="Y306" s="63"/>
      <c r="Z306" s="268"/>
      <c r="AA306" s="63"/>
      <c r="AB306" s="67"/>
      <c r="AC306" s="68"/>
      <c r="AD306" s="69"/>
      <c r="AE306" s="269"/>
      <c r="AF306" s="69"/>
      <c r="AG306" s="269"/>
      <c r="AH306" s="270"/>
      <c r="AI306" s="271"/>
      <c r="AJ306" s="71"/>
      <c r="AK306" s="72"/>
      <c r="AL306" s="63"/>
      <c r="AM306" s="43"/>
      <c r="AN306" s="43"/>
      <c r="AO306" s="43"/>
      <c r="AP306" s="60"/>
      <c r="AQ306" s="60"/>
      <c r="AR306" s="43"/>
      <c r="AS306" s="43"/>
      <c r="AT306" s="43"/>
      <c r="AU306" s="43"/>
      <c r="AV306" s="43"/>
      <c r="AW306" s="43"/>
    </row>
    <row r="307" spans="1:49" ht="24" hidden="1" customHeight="1">
      <c r="A307" s="396">
        <f t="shared" si="12"/>
        <v>0</v>
      </c>
      <c r="B307" s="81">
        <f t="shared" si="14"/>
        <v>0</v>
      </c>
      <c r="N307" s="120" t="s">
        <v>145</v>
      </c>
      <c r="O307" s="83" t="s">
        <v>576</v>
      </c>
      <c r="P307" s="96"/>
      <c r="Q307" s="120" t="s">
        <v>456</v>
      </c>
      <c r="R307" s="120" t="s">
        <v>454</v>
      </c>
      <c r="S307" s="63"/>
      <c r="T307" s="63"/>
      <c r="U307" s="63"/>
      <c r="V307" s="63"/>
      <c r="W307" s="63"/>
      <c r="X307" s="63"/>
      <c r="Y307" s="63"/>
      <c r="Z307" s="268"/>
      <c r="AA307" s="63"/>
      <c r="AB307" s="67"/>
      <c r="AC307" s="68"/>
      <c r="AD307" s="69"/>
      <c r="AE307" s="269"/>
      <c r="AF307" s="69"/>
      <c r="AG307" s="269"/>
      <c r="AH307" s="270"/>
      <c r="AI307" s="271"/>
      <c r="AJ307" s="71"/>
      <c r="AK307" s="72"/>
      <c r="AL307" s="63"/>
      <c r="AM307" s="43"/>
      <c r="AN307" s="43"/>
      <c r="AO307" s="43"/>
      <c r="AP307" s="60"/>
      <c r="AQ307" s="60"/>
      <c r="AR307" s="43"/>
      <c r="AS307" s="43"/>
      <c r="AT307" s="43"/>
      <c r="AU307" s="43"/>
      <c r="AV307" s="43"/>
      <c r="AW307" s="43"/>
    </row>
    <row r="308" spans="1:49" ht="24" hidden="1" customHeight="1">
      <c r="A308" s="396">
        <f t="shared" si="12"/>
        <v>0</v>
      </c>
      <c r="B308" s="81">
        <f t="shared" si="14"/>
        <v>0</v>
      </c>
      <c r="N308" s="120" t="s">
        <v>145</v>
      </c>
      <c r="O308" s="83" t="s">
        <v>577</v>
      </c>
      <c r="P308" s="96"/>
      <c r="Q308" s="120" t="s">
        <v>456</v>
      </c>
      <c r="R308" s="120" t="s">
        <v>454</v>
      </c>
      <c r="S308" s="63"/>
      <c r="T308" s="63"/>
      <c r="U308" s="63"/>
      <c r="V308" s="63"/>
      <c r="W308" s="63"/>
      <c r="X308" s="63"/>
      <c r="Y308" s="63"/>
      <c r="Z308" s="268"/>
      <c r="AA308" s="63"/>
      <c r="AB308" s="67"/>
      <c r="AC308" s="68"/>
      <c r="AD308" s="69"/>
      <c r="AE308" s="269"/>
      <c r="AF308" s="69"/>
      <c r="AG308" s="269"/>
      <c r="AH308" s="270"/>
      <c r="AI308" s="271"/>
      <c r="AJ308" s="71"/>
      <c r="AK308" s="72"/>
      <c r="AL308" s="63"/>
      <c r="AM308" s="43"/>
      <c r="AN308" s="43"/>
      <c r="AO308" s="43"/>
      <c r="AP308" s="60"/>
      <c r="AQ308" s="60"/>
      <c r="AR308" s="43"/>
      <c r="AS308" s="43"/>
      <c r="AT308" s="43"/>
      <c r="AU308" s="43"/>
      <c r="AV308" s="43"/>
      <c r="AW308" s="43"/>
    </row>
    <row r="309" spans="1:49" ht="24" hidden="1" customHeight="1">
      <c r="A309" s="396">
        <f t="shared" si="12"/>
        <v>0</v>
      </c>
      <c r="B309" s="81">
        <f t="shared" si="14"/>
        <v>0</v>
      </c>
      <c r="N309" s="120" t="s">
        <v>145</v>
      </c>
      <c r="O309" s="83" t="s">
        <v>578</v>
      </c>
      <c r="P309" s="96"/>
      <c r="Q309" s="120" t="s">
        <v>456</v>
      </c>
      <c r="R309" s="120" t="s">
        <v>454</v>
      </c>
      <c r="S309" s="63"/>
      <c r="T309" s="63"/>
      <c r="U309" s="63"/>
      <c r="V309" s="63"/>
      <c r="W309" s="63"/>
      <c r="X309" s="63"/>
      <c r="Y309" s="63"/>
      <c r="Z309" s="268"/>
      <c r="AA309" s="63"/>
      <c r="AB309" s="67"/>
      <c r="AC309" s="68"/>
      <c r="AD309" s="69"/>
      <c r="AE309" s="269"/>
      <c r="AF309" s="69"/>
      <c r="AG309" s="269"/>
      <c r="AH309" s="270"/>
      <c r="AI309" s="271"/>
      <c r="AJ309" s="71"/>
      <c r="AK309" s="72"/>
      <c r="AL309" s="63"/>
      <c r="AM309" s="43"/>
      <c r="AN309" s="43"/>
      <c r="AO309" s="43"/>
      <c r="AP309" s="60"/>
      <c r="AQ309" s="60"/>
      <c r="AR309" s="43"/>
      <c r="AS309" s="43"/>
      <c r="AT309" s="43"/>
      <c r="AU309" s="43"/>
      <c r="AV309" s="43"/>
      <c r="AW309" s="43"/>
    </row>
    <row r="310" spans="1:49" ht="24" hidden="1" customHeight="1">
      <c r="A310" s="396">
        <f t="shared" si="12"/>
        <v>0</v>
      </c>
      <c r="B310" s="81">
        <f t="shared" si="14"/>
        <v>0</v>
      </c>
      <c r="N310" s="120" t="s">
        <v>145</v>
      </c>
      <c r="O310" s="83" t="s">
        <v>579</v>
      </c>
      <c r="P310" s="96"/>
      <c r="Q310" s="120" t="s">
        <v>456</v>
      </c>
      <c r="R310" s="120" t="s">
        <v>454</v>
      </c>
      <c r="S310" s="63"/>
      <c r="T310" s="63"/>
      <c r="U310" s="63"/>
      <c r="V310" s="63"/>
      <c r="W310" s="63"/>
      <c r="X310" s="63"/>
      <c r="Y310" s="63"/>
      <c r="Z310" s="268"/>
      <c r="AA310" s="63"/>
      <c r="AB310" s="67"/>
      <c r="AC310" s="68"/>
      <c r="AD310" s="69"/>
      <c r="AE310" s="269"/>
      <c r="AF310" s="69"/>
      <c r="AG310" s="269"/>
      <c r="AH310" s="270"/>
      <c r="AI310" s="271"/>
      <c r="AJ310" s="71"/>
      <c r="AK310" s="72"/>
      <c r="AL310" s="63"/>
      <c r="AM310" s="43"/>
      <c r="AN310" s="43"/>
      <c r="AO310" s="43"/>
      <c r="AP310" s="60"/>
      <c r="AQ310" s="60"/>
      <c r="AR310" s="43"/>
      <c r="AS310" s="43"/>
      <c r="AT310" s="43"/>
      <c r="AU310" s="43"/>
      <c r="AV310" s="43"/>
      <c r="AW310" s="43"/>
    </row>
    <row r="311" spans="1:49" ht="24" hidden="1" customHeight="1">
      <c r="A311" s="396">
        <f t="shared" si="12"/>
        <v>0</v>
      </c>
      <c r="B311" s="81">
        <f t="shared" si="14"/>
        <v>0</v>
      </c>
      <c r="N311" s="120" t="s">
        <v>145</v>
      </c>
      <c r="O311" s="83" t="s">
        <v>580</v>
      </c>
      <c r="P311" s="96"/>
      <c r="Q311" s="120" t="s">
        <v>456</v>
      </c>
      <c r="R311" s="120" t="s">
        <v>454</v>
      </c>
      <c r="S311" s="63"/>
      <c r="T311" s="63"/>
      <c r="U311" s="63"/>
      <c r="V311" s="63"/>
      <c r="W311" s="63"/>
      <c r="X311" s="63"/>
      <c r="Y311" s="63"/>
      <c r="Z311" s="268"/>
      <c r="AA311" s="63"/>
      <c r="AB311" s="67"/>
      <c r="AC311" s="68"/>
      <c r="AD311" s="69"/>
      <c r="AE311" s="269"/>
      <c r="AF311" s="69"/>
      <c r="AG311" s="269"/>
      <c r="AH311" s="270"/>
      <c r="AI311" s="271"/>
      <c r="AJ311" s="71"/>
      <c r="AK311" s="72"/>
      <c r="AL311" s="63"/>
      <c r="AM311" s="43"/>
      <c r="AN311" s="43"/>
      <c r="AO311" s="43"/>
      <c r="AP311" s="60"/>
      <c r="AQ311" s="60"/>
      <c r="AR311" s="43"/>
      <c r="AS311" s="43"/>
      <c r="AT311" s="43"/>
      <c r="AU311" s="43"/>
      <c r="AV311" s="43"/>
      <c r="AW311" s="43"/>
    </row>
    <row r="312" spans="1:49" ht="24" hidden="1" customHeight="1">
      <c r="A312" s="396">
        <f t="shared" si="12"/>
        <v>0</v>
      </c>
      <c r="B312" s="81">
        <f t="shared" si="14"/>
        <v>0</v>
      </c>
      <c r="N312" s="120" t="s">
        <v>145</v>
      </c>
      <c r="O312" s="83" t="s">
        <v>581</v>
      </c>
      <c r="P312" s="96"/>
      <c r="Q312" s="120" t="s">
        <v>456</v>
      </c>
      <c r="R312" s="120" t="s">
        <v>454</v>
      </c>
      <c r="S312" s="63"/>
      <c r="T312" s="63"/>
      <c r="U312" s="63"/>
      <c r="V312" s="63"/>
      <c r="W312" s="63"/>
      <c r="X312" s="63"/>
      <c r="Y312" s="63"/>
      <c r="Z312" s="268"/>
      <c r="AA312" s="63"/>
      <c r="AB312" s="67"/>
      <c r="AC312" s="68"/>
      <c r="AD312" s="69"/>
      <c r="AE312" s="269"/>
      <c r="AF312" s="69"/>
      <c r="AG312" s="269"/>
      <c r="AH312" s="270"/>
      <c r="AI312" s="271"/>
      <c r="AJ312" s="71"/>
      <c r="AK312" s="72"/>
      <c r="AL312" s="63"/>
      <c r="AM312" s="43"/>
      <c r="AN312" s="43"/>
      <c r="AO312" s="43"/>
      <c r="AP312" s="60"/>
      <c r="AQ312" s="60"/>
      <c r="AR312" s="43"/>
      <c r="AS312" s="43"/>
      <c r="AT312" s="43"/>
      <c r="AU312" s="43"/>
      <c r="AV312" s="43"/>
      <c r="AW312" s="43"/>
    </row>
    <row r="313" spans="1:49" ht="24" hidden="1" customHeight="1">
      <c r="A313" s="396">
        <f t="shared" si="12"/>
        <v>0</v>
      </c>
      <c r="B313" s="81">
        <f t="shared" si="14"/>
        <v>0</v>
      </c>
      <c r="N313" s="120" t="s">
        <v>145</v>
      </c>
      <c r="O313" s="83" t="s">
        <v>582</v>
      </c>
      <c r="P313" s="96"/>
      <c r="Q313" s="120" t="s">
        <v>456</v>
      </c>
      <c r="R313" s="120" t="s">
        <v>454</v>
      </c>
      <c r="S313" s="63"/>
      <c r="T313" s="63"/>
      <c r="U313" s="63"/>
      <c r="V313" s="63"/>
      <c r="W313" s="63"/>
      <c r="X313" s="63"/>
      <c r="Y313" s="63"/>
      <c r="Z313" s="268"/>
      <c r="AA313" s="63"/>
      <c r="AB313" s="67"/>
      <c r="AC313" s="68"/>
      <c r="AD313" s="69"/>
      <c r="AE313" s="269"/>
      <c r="AF313" s="69"/>
      <c r="AG313" s="269"/>
      <c r="AH313" s="270"/>
      <c r="AI313" s="271"/>
      <c r="AJ313" s="71"/>
      <c r="AK313" s="72"/>
      <c r="AL313" s="63"/>
      <c r="AM313" s="43"/>
      <c r="AN313" s="43"/>
      <c r="AO313" s="43"/>
      <c r="AP313" s="60"/>
      <c r="AQ313" s="60"/>
      <c r="AR313" s="43"/>
      <c r="AS313" s="43"/>
      <c r="AT313" s="43"/>
      <c r="AU313" s="43"/>
      <c r="AV313" s="43"/>
      <c r="AW313" s="43"/>
    </row>
    <row r="314" spans="1:49" ht="24" hidden="1" customHeight="1">
      <c r="A314" s="396">
        <f t="shared" si="12"/>
        <v>0</v>
      </c>
      <c r="B314" s="81">
        <f t="shared" si="14"/>
        <v>0</v>
      </c>
      <c r="N314" s="120" t="s">
        <v>145</v>
      </c>
      <c r="O314" s="83" t="s">
        <v>583</v>
      </c>
      <c r="P314" s="96"/>
      <c r="Q314" s="120" t="s">
        <v>456</v>
      </c>
      <c r="R314" s="120" t="s">
        <v>454</v>
      </c>
      <c r="S314" s="63"/>
      <c r="T314" s="63"/>
      <c r="U314" s="63"/>
      <c r="V314" s="63"/>
      <c r="W314" s="63"/>
      <c r="X314" s="63"/>
      <c r="Y314" s="63"/>
      <c r="Z314" s="268"/>
      <c r="AA314" s="63"/>
      <c r="AB314" s="67"/>
      <c r="AC314" s="68"/>
      <c r="AD314" s="69"/>
      <c r="AE314" s="269"/>
      <c r="AF314" s="69"/>
      <c r="AG314" s="269"/>
      <c r="AH314" s="270"/>
      <c r="AI314" s="271"/>
      <c r="AJ314" s="71"/>
      <c r="AK314" s="72"/>
      <c r="AL314" s="63"/>
      <c r="AM314" s="43"/>
      <c r="AN314" s="43"/>
      <c r="AO314" s="43"/>
      <c r="AP314" s="60"/>
      <c r="AQ314" s="60"/>
      <c r="AR314" s="43"/>
      <c r="AS314" s="43"/>
      <c r="AT314" s="43"/>
      <c r="AU314" s="43"/>
      <c r="AV314" s="43"/>
      <c r="AW314" s="43"/>
    </row>
    <row r="315" spans="1:49" ht="24" hidden="1" customHeight="1">
      <c r="A315" s="396">
        <f t="shared" si="12"/>
        <v>0</v>
      </c>
      <c r="B315" s="81">
        <f t="shared" si="14"/>
        <v>0</v>
      </c>
      <c r="N315" s="120" t="s">
        <v>145</v>
      </c>
      <c r="O315" s="83" t="s">
        <v>584</v>
      </c>
      <c r="P315" s="96"/>
      <c r="Q315" s="120" t="s">
        <v>456</v>
      </c>
      <c r="R315" s="120" t="s">
        <v>454</v>
      </c>
      <c r="S315" s="63"/>
      <c r="T315" s="63"/>
      <c r="U315" s="63"/>
      <c r="V315" s="63"/>
      <c r="W315" s="63"/>
      <c r="X315" s="63"/>
      <c r="Y315" s="63"/>
      <c r="Z315" s="268"/>
      <c r="AA315" s="63"/>
      <c r="AB315" s="67"/>
      <c r="AC315" s="68"/>
      <c r="AD315" s="69"/>
      <c r="AE315" s="269"/>
      <c r="AF315" s="69"/>
      <c r="AG315" s="269"/>
      <c r="AH315" s="270"/>
      <c r="AI315" s="271"/>
      <c r="AJ315" s="71"/>
      <c r="AK315" s="72"/>
      <c r="AL315" s="63"/>
      <c r="AM315" s="43"/>
      <c r="AN315" s="43"/>
      <c r="AO315" s="43"/>
      <c r="AP315" s="60"/>
      <c r="AQ315" s="60"/>
      <c r="AR315" s="43"/>
      <c r="AS315" s="43"/>
      <c r="AT315" s="43"/>
      <c r="AU315" s="43"/>
      <c r="AV315" s="43"/>
      <c r="AW315" s="43"/>
    </row>
    <row r="316" spans="1:49" ht="24" hidden="1" customHeight="1">
      <c r="A316" s="396">
        <f t="shared" si="12"/>
        <v>0</v>
      </c>
      <c r="B316" s="81">
        <f t="shared" si="14"/>
        <v>0</v>
      </c>
      <c r="N316" s="120" t="s">
        <v>145</v>
      </c>
      <c r="O316" s="83" t="s">
        <v>585</v>
      </c>
      <c r="P316" s="96"/>
      <c r="Q316" s="120" t="s">
        <v>456</v>
      </c>
      <c r="R316" s="120" t="s">
        <v>454</v>
      </c>
      <c r="S316" s="63"/>
      <c r="T316" s="63"/>
      <c r="U316" s="63"/>
      <c r="V316" s="63"/>
      <c r="W316" s="63"/>
      <c r="X316" s="63"/>
      <c r="Y316" s="63"/>
      <c r="Z316" s="268"/>
      <c r="AA316" s="63"/>
      <c r="AB316" s="67"/>
      <c r="AC316" s="68"/>
      <c r="AD316" s="69"/>
      <c r="AE316" s="269"/>
      <c r="AF316" s="69"/>
      <c r="AG316" s="269"/>
      <c r="AH316" s="270"/>
      <c r="AI316" s="271"/>
      <c r="AJ316" s="71"/>
      <c r="AK316" s="72"/>
      <c r="AL316" s="63"/>
      <c r="AM316" s="43"/>
      <c r="AN316" s="43"/>
      <c r="AO316" s="43"/>
      <c r="AP316" s="60"/>
      <c r="AQ316" s="60"/>
      <c r="AR316" s="43"/>
      <c r="AS316" s="43"/>
      <c r="AT316" s="43"/>
      <c r="AU316" s="43"/>
      <c r="AV316" s="43"/>
      <c r="AW316" s="43"/>
    </row>
    <row r="317" spans="1:49" ht="24" hidden="1" customHeight="1">
      <c r="A317" s="396">
        <f t="shared" si="12"/>
        <v>0</v>
      </c>
      <c r="B317" s="81">
        <f t="shared" si="14"/>
        <v>0</v>
      </c>
      <c r="N317" s="120" t="s">
        <v>145</v>
      </c>
      <c r="O317" s="83" t="s">
        <v>586</v>
      </c>
      <c r="P317" s="96"/>
      <c r="Q317" s="120" t="s">
        <v>456</v>
      </c>
      <c r="R317" s="120" t="s">
        <v>454</v>
      </c>
      <c r="S317" s="63"/>
      <c r="T317" s="63"/>
      <c r="U317" s="63"/>
      <c r="V317" s="63"/>
      <c r="W317" s="63"/>
      <c r="X317" s="63"/>
      <c r="Y317" s="63"/>
      <c r="Z317" s="268"/>
      <c r="AA317" s="63"/>
      <c r="AB317" s="67"/>
      <c r="AC317" s="68"/>
      <c r="AD317" s="69"/>
      <c r="AE317" s="269"/>
      <c r="AF317" s="69"/>
      <c r="AG317" s="269"/>
      <c r="AH317" s="270"/>
      <c r="AI317" s="271"/>
      <c r="AJ317" s="71"/>
      <c r="AK317" s="72"/>
      <c r="AL317" s="63"/>
      <c r="AM317" s="43"/>
      <c r="AN317" s="43"/>
      <c r="AO317" s="43"/>
      <c r="AP317" s="60"/>
      <c r="AQ317" s="60"/>
      <c r="AR317" s="43"/>
      <c r="AS317" s="43"/>
      <c r="AT317" s="43"/>
      <c r="AU317" s="43"/>
      <c r="AV317" s="43"/>
      <c r="AW317" s="43"/>
    </row>
    <row r="318" spans="1:49" ht="24" hidden="1" customHeight="1">
      <c r="A318" s="396">
        <f t="shared" si="12"/>
        <v>0</v>
      </c>
      <c r="B318" s="81">
        <f t="shared" si="14"/>
        <v>0</v>
      </c>
      <c r="N318" s="120" t="s">
        <v>145</v>
      </c>
      <c r="O318" s="83" t="s">
        <v>587</v>
      </c>
      <c r="P318" s="96"/>
      <c r="Q318" s="120" t="s">
        <v>456</v>
      </c>
      <c r="R318" s="120" t="s">
        <v>454</v>
      </c>
      <c r="S318" s="63"/>
      <c r="T318" s="63"/>
      <c r="U318" s="63"/>
      <c r="V318" s="63"/>
      <c r="W318" s="63"/>
      <c r="X318" s="63"/>
      <c r="Y318" s="63"/>
      <c r="Z318" s="268"/>
      <c r="AA318" s="63"/>
      <c r="AB318" s="67"/>
      <c r="AC318" s="68"/>
      <c r="AD318" s="69"/>
      <c r="AE318" s="269"/>
      <c r="AF318" s="69"/>
      <c r="AG318" s="269"/>
      <c r="AH318" s="270"/>
      <c r="AI318" s="271"/>
      <c r="AJ318" s="71"/>
      <c r="AK318" s="72"/>
      <c r="AL318" s="63"/>
      <c r="AM318" s="43"/>
      <c r="AN318" s="43"/>
      <c r="AO318" s="43"/>
      <c r="AP318" s="60"/>
      <c r="AQ318" s="60"/>
      <c r="AR318" s="43"/>
      <c r="AS318" s="43"/>
      <c r="AT318" s="43"/>
      <c r="AU318" s="43"/>
      <c r="AV318" s="43"/>
      <c r="AW318" s="43"/>
    </row>
    <row r="319" spans="1:49" ht="24" hidden="1" customHeight="1">
      <c r="A319" s="396">
        <f t="shared" si="12"/>
        <v>0</v>
      </c>
      <c r="B319" s="81">
        <f t="shared" si="14"/>
        <v>0</v>
      </c>
      <c r="N319" s="120" t="s">
        <v>145</v>
      </c>
      <c r="O319" s="83" t="s">
        <v>588</v>
      </c>
      <c r="P319" s="96"/>
      <c r="Q319" s="120" t="s">
        <v>456</v>
      </c>
      <c r="R319" s="120" t="s">
        <v>454</v>
      </c>
      <c r="S319" s="63"/>
      <c r="T319" s="63"/>
      <c r="U319" s="63"/>
      <c r="V319" s="63"/>
      <c r="W319" s="63"/>
      <c r="X319" s="63"/>
      <c r="Y319" s="63"/>
      <c r="Z319" s="268"/>
      <c r="AA319" s="63"/>
      <c r="AB319" s="67"/>
      <c r="AC319" s="68"/>
      <c r="AD319" s="69"/>
      <c r="AE319" s="269"/>
      <c r="AF319" s="69"/>
      <c r="AG319" s="269"/>
      <c r="AH319" s="270"/>
      <c r="AI319" s="271"/>
      <c r="AJ319" s="71"/>
      <c r="AK319" s="72"/>
      <c r="AL319" s="63"/>
      <c r="AM319" s="43"/>
      <c r="AN319" s="43"/>
      <c r="AO319" s="43"/>
      <c r="AP319" s="60"/>
      <c r="AQ319" s="60"/>
      <c r="AR319" s="43"/>
      <c r="AS319" s="43"/>
      <c r="AT319" s="43"/>
      <c r="AU319" s="43"/>
      <c r="AV319" s="43"/>
      <c r="AW319" s="43"/>
    </row>
    <row r="320" spans="1:49" ht="24" hidden="1" customHeight="1">
      <c r="A320" s="396">
        <f t="shared" si="12"/>
        <v>0</v>
      </c>
      <c r="B320" s="81">
        <f t="shared" si="14"/>
        <v>0</v>
      </c>
      <c r="N320" s="120" t="s">
        <v>145</v>
      </c>
      <c r="O320" s="83" t="s">
        <v>589</v>
      </c>
      <c r="P320" s="96"/>
      <c r="Q320" s="120" t="s">
        <v>456</v>
      </c>
      <c r="R320" s="120" t="s">
        <v>454</v>
      </c>
      <c r="S320" s="63"/>
      <c r="T320" s="63"/>
      <c r="U320" s="63"/>
      <c r="V320" s="63"/>
      <c r="W320" s="63"/>
      <c r="X320" s="63"/>
      <c r="Y320" s="63"/>
      <c r="Z320" s="268"/>
      <c r="AA320" s="63"/>
      <c r="AB320" s="67"/>
      <c r="AC320" s="68"/>
      <c r="AD320" s="69"/>
      <c r="AE320" s="269"/>
      <c r="AF320" s="69"/>
      <c r="AG320" s="269"/>
      <c r="AH320" s="270"/>
      <c r="AI320" s="271"/>
      <c r="AJ320" s="71"/>
      <c r="AK320" s="72"/>
      <c r="AL320" s="63"/>
      <c r="AM320" s="43"/>
      <c r="AN320" s="43"/>
      <c r="AO320" s="43"/>
      <c r="AP320" s="60"/>
      <c r="AQ320" s="60"/>
      <c r="AR320" s="43"/>
      <c r="AS320" s="43"/>
      <c r="AT320" s="43"/>
      <c r="AU320" s="43"/>
      <c r="AV320" s="43"/>
      <c r="AW320" s="43"/>
    </row>
    <row r="321" spans="1:49" ht="24" hidden="1" customHeight="1">
      <c r="A321" s="396">
        <f t="shared" si="12"/>
        <v>0</v>
      </c>
      <c r="B321" s="81">
        <f t="shared" si="14"/>
        <v>0</v>
      </c>
      <c r="N321" s="120" t="s">
        <v>145</v>
      </c>
      <c r="O321" s="83" t="s">
        <v>590</v>
      </c>
      <c r="P321" s="96"/>
      <c r="Q321" s="120" t="s">
        <v>456</v>
      </c>
      <c r="R321" s="120" t="s">
        <v>454</v>
      </c>
      <c r="S321" s="63"/>
      <c r="T321" s="63"/>
      <c r="U321" s="63"/>
      <c r="V321" s="63"/>
      <c r="W321" s="63"/>
      <c r="X321" s="63"/>
      <c r="Y321" s="63"/>
      <c r="Z321" s="268"/>
      <c r="AA321" s="63"/>
      <c r="AB321" s="67"/>
      <c r="AC321" s="68"/>
      <c r="AD321" s="69"/>
      <c r="AE321" s="269"/>
      <c r="AF321" s="69"/>
      <c r="AG321" s="269"/>
      <c r="AH321" s="270"/>
      <c r="AI321" s="271"/>
      <c r="AJ321" s="71"/>
      <c r="AK321" s="72"/>
      <c r="AL321" s="63"/>
      <c r="AM321" s="43"/>
      <c r="AN321" s="43"/>
      <c r="AO321" s="43"/>
      <c r="AP321" s="60"/>
      <c r="AQ321" s="60"/>
      <c r="AR321" s="43"/>
      <c r="AS321" s="43"/>
      <c r="AT321" s="43"/>
      <c r="AU321" s="43"/>
      <c r="AV321" s="43"/>
      <c r="AW321" s="43"/>
    </row>
    <row r="322" spans="1:49" ht="24" hidden="1" customHeight="1">
      <c r="A322" s="396">
        <f t="shared" si="12"/>
        <v>0</v>
      </c>
      <c r="B322" s="81">
        <f t="shared" si="14"/>
        <v>0</v>
      </c>
      <c r="N322" s="120" t="s">
        <v>145</v>
      </c>
      <c r="O322" s="83" t="s">
        <v>591</v>
      </c>
      <c r="P322" s="96"/>
      <c r="Q322" s="120" t="s">
        <v>456</v>
      </c>
      <c r="R322" s="120" t="s">
        <v>454</v>
      </c>
      <c r="S322" s="63"/>
      <c r="T322" s="63"/>
      <c r="U322" s="63"/>
      <c r="V322" s="63"/>
      <c r="W322" s="63"/>
      <c r="X322" s="63"/>
      <c r="Y322" s="63"/>
      <c r="Z322" s="268"/>
      <c r="AA322" s="63"/>
      <c r="AB322" s="67"/>
      <c r="AC322" s="68"/>
      <c r="AD322" s="69"/>
      <c r="AE322" s="269"/>
      <c r="AF322" s="69"/>
      <c r="AG322" s="269"/>
      <c r="AH322" s="270"/>
      <c r="AI322" s="271"/>
      <c r="AJ322" s="71"/>
      <c r="AK322" s="72"/>
      <c r="AL322" s="63"/>
      <c r="AM322" s="43"/>
      <c r="AN322" s="43"/>
      <c r="AO322" s="43"/>
      <c r="AP322" s="60"/>
      <c r="AQ322" s="60"/>
      <c r="AR322" s="43"/>
      <c r="AS322" s="43"/>
      <c r="AT322" s="43"/>
      <c r="AU322" s="43"/>
      <c r="AV322" s="43"/>
      <c r="AW322" s="43"/>
    </row>
    <row r="323" spans="1:49" ht="24" hidden="1" customHeight="1">
      <c r="A323" s="396">
        <f t="shared" si="12"/>
        <v>0</v>
      </c>
      <c r="B323" s="81">
        <f t="shared" si="14"/>
        <v>0</v>
      </c>
      <c r="N323" s="120" t="s">
        <v>145</v>
      </c>
      <c r="O323" s="83" t="s">
        <v>592</v>
      </c>
      <c r="P323" s="96"/>
      <c r="Q323" s="120" t="s">
        <v>456</v>
      </c>
      <c r="R323" s="120" t="s">
        <v>454</v>
      </c>
      <c r="S323" s="63"/>
      <c r="T323" s="63"/>
      <c r="U323" s="63"/>
      <c r="V323" s="63"/>
      <c r="W323" s="63"/>
      <c r="X323" s="63"/>
      <c r="Y323" s="63"/>
      <c r="Z323" s="268"/>
      <c r="AA323" s="63"/>
      <c r="AB323" s="67"/>
      <c r="AC323" s="68"/>
      <c r="AD323" s="69"/>
      <c r="AE323" s="269"/>
      <c r="AF323" s="69"/>
      <c r="AG323" s="269"/>
      <c r="AH323" s="270"/>
      <c r="AI323" s="271"/>
      <c r="AJ323" s="71"/>
      <c r="AK323" s="72"/>
      <c r="AL323" s="63"/>
      <c r="AM323" s="43"/>
      <c r="AN323" s="43"/>
      <c r="AO323" s="43"/>
      <c r="AP323" s="60"/>
      <c r="AQ323" s="60"/>
      <c r="AR323" s="43"/>
      <c r="AS323" s="43"/>
      <c r="AT323" s="43"/>
      <c r="AU323" s="43"/>
      <c r="AV323" s="43"/>
      <c r="AW323" s="43"/>
    </row>
    <row r="324" spans="1:49" ht="24" hidden="1" customHeight="1">
      <c r="A324" s="396">
        <f t="shared" si="12"/>
        <v>0</v>
      </c>
      <c r="B324" s="81">
        <f t="shared" si="14"/>
        <v>0</v>
      </c>
      <c r="N324" s="120" t="s">
        <v>145</v>
      </c>
      <c r="O324" s="83" t="s">
        <v>593</v>
      </c>
      <c r="P324" s="96"/>
      <c r="Q324" s="120" t="s">
        <v>456</v>
      </c>
      <c r="R324" s="120" t="s">
        <v>454</v>
      </c>
      <c r="S324" s="63"/>
      <c r="T324" s="63"/>
      <c r="U324" s="63"/>
      <c r="V324" s="63"/>
      <c r="W324" s="63"/>
      <c r="X324" s="63"/>
      <c r="Y324" s="63"/>
      <c r="Z324" s="268"/>
      <c r="AA324" s="63"/>
      <c r="AB324" s="67"/>
      <c r="AC324" s="68"/>
      <c r="AD324" s="69"/>
      <c r="AE324" s="269"/>
      <c r="AF324" s="69"/>
      <c r="AG324" s="269"/>
      <c r="AH324" s="270"/>
      <c r="AI324" s="271"/>
      <c r="AJ324" s="71"/>
      <c r="AK324" s="72"/>
      <c r="AL324" s="63"/>
      <c r="AM324" s="43"/>
      <c r="AN324" s="43"/>
      <c r="AO324" s="43"/>
      <c r="AP324" s="60"/>
      <c r="AQ324" s="60"/>
      <c r="AR324" s="43"/>
      <c r="AS324" s="43"/>
      <c r="AT324" s="43"/>
      <c r="AU324" s="43"/>
      <c r="AV324" s="43"/>
      <c r="AW324" s="43"/>
    </row>
    <row r="325" spans="1:49" ht="24" hidden="1" customHeight="1">
      <c r="A325" s="396">
        <f t="shared" si="12"/>
        <v>0</v>
      </c>
      <c r="B325" s="81">
        <f t="shared" si="14"/>
        <v>0</v>
      </c>
      <c r="N325" s="120" t="s">
        <v>145</v>
      </c>
      <c r="O325" s="83" t="s">
        <v>594</v>
      </c>
      <c r="P325" s="96"/>
      <c r="Q325" s="120" t="s">
        <v>456</v>
      </c>
      <c r="R325" s="120" t="s">
        <v>454</v>
      </c>
      <c r="S325" s="63"/>
      <c r="T325" s="63"/>
      <c r="U325" s="63"/>
      <c r="V325" s="63"/>
      <c r="W325" s="63"/>
      <c r="X325" s="63"/>
      <c r="Y325" s="63"/>
      <c r="Z325" s="268"/>
      <c r="AA325" s="63"/>
      <c r="AB325" s="67"/>
      <c r="AC325" s="68"/>
      <c r="AD325" s="69"/>
      <c r="AE325" s="269"/>
      <c r="AF325" s="69"/>
      <c r="AG325" s="269"/>
      <c r="AH325" s="270"/>
      <c r="AI325" s="271"/>
      <c r="AJ325" s="71"/>
      <c r="AK325" s="72"/>
      <c r="AL325" s="63"/>
      <c r="AM325" s="43"/>
      <c r="AN325" s="43"/>
      <c r="AO325" s="43"/>
      <c r="AP325" s="60"/>
      <c r="AQ325" s="60"/>
      <c r="AR325" s="43"/>
      <c r="AS325" s="43"/>
      <c r="AT325" s="43"/>
      <c r="AU325" s="43"/>
      <c r="AV325" s="43"/>
      <c r="AW325" s="43"/>
    </row>
    <row r="326" spans="1:49" ht="24" hidden="1" customHeight="1">
      <c r="A326" s="396">
        <f t="shared" si="12"/>
        <v>0</v>
      </c>
      <c r="B326" s="81">
        <f t="shared" si="14"/>
        <v>0</v>
      </c>
      <c r="N326" s="120" t="s">
        <v>145</v>
      </c>
      <c r="O326" s="83" t="s">
        <v>595</v>
      </c>
      <c r="P326" s="96"/>
      <c r="Q326" s="120" t="s">
        <v>456</v>
      </c>
      <c r="R326" s="120" t="s">
        <v>454</v>
      </c>
      <c r="S326" s="63"/>
      <c r="T326" s="63"/>
      <c r="U326" s="63"/>
      <c r="V326" s="63"/>
      <c r="W326" s="63"/>
      <c r="X326" s="63"/>
      <c r="Y326" s="63"/>
      <c r="Z326" s="268"/>
      <c r="AA326" s="63"/>
      <c r="AB326" s="67"/>
      <c r="AC326" s="68"/>
      <c r="AD326" s="69"/>
      <c r="AE326" s="269"/>
      <c r="AF326" s="69"/>
      <c r="AG326" s="269"/>
      <c r="AH326" s="270"/>
      <c r="AI326" s="271"/>
      <c r="AJ326" s="71"/>
      <c r="AK326" s="72"/>
      <c r="AL326" s="63"/>
      <c r="AM326" s="43"/>
      <c r="AN326" s="43"/>
      <c r="AO326" s="43"/>
      <c r="AP326" s="60"/>
      <c r="AQ326" s="60"/>
      <c r="AR326" s="43"/>
      <c r="AS326" s="43"/>
      <c r="AT326" s="43"/>
      <c r="AU326" s="43"/>
      <c r="AV326" s="43"/>
      <c r="AW326" s="43"/>
    </row>
    <row r="327" spans="1:49" ht="24" hidden="1" customHeight="1">
      <c r="A327" s="396">
        <f t="shared" si="12"/>
        <v>0</v>
      </c>
      <c r="B327" s="81">
        <f t="shared" si="14"/>
        <v>0</v>
      </c>
      <c r="N327" s="120" t="s">
        <v>145</v>
      </c>
      <c r="O327" s="83" t="s">
        <v>596</v>
      </c>
      <c r="P327" s="96"/>
      <c r="Q327" s="120" t="s">
        <v>456</v>
      </c>
      <c r="R327" s="120" t="s">
        <v>454</v>
      </c>
      <c r="S327" s="63"/>
      <c r="T327" s="63"/>
      <c r="U327" s="63"/>
      <c r="V327" s="63"/>
      <c r="W327" s="63"/>
      <c r="X327" s="63"/>
      <c r="Y327" s="63"/>
      <c r="Z327" s="268"/>
      <c r="AA327" s="63"/>
      <c r="AB327" s="67"/>
      <c r="AC327" s="68"/>
      <c r="AD327" s="69"/>
      <c r="AE327" s="269"/>
      <c r="AF327" s="69"/>
      <c r="AG327" s="269"/>
      <c r="AH327" s="270"/>
      <c r="AI327" s="271"/>
      <c r="AJ327" s="71"/>
      <c r="AK327" s="72"/>
      <c r="AL327" s="63"/>
      <c r="AM327" s="43"/>
      <c r="AN327" s="43"/>
      <c r="AO327" s="43"/>
      <c r="AP327" s="60"/>
      <c r="AQ327" s="60"/>
      <c r="AR327" s="43"/>
      <c r="AS327" s="43"/>
      <c r="AT327" s="43"/>
      <c r="AU327" s="43"/>
      <c r="AV327" s="43"/>
      <c r="AW327" s="43"/>
    </row>
    <row r="328" spans="1:49" ht="24" hidden="1" customHeight="1">
      <c r="A328" s="396">
        <f t="shared" si="12"/>
        <v>0</v>
      </c>
      <c r="B328" s="81">
        <f t="shared" si="14"/>
        <v>0</v>
      </c>
      <c r="N328" s="120" t="s">
        <v>145</v>
      </c>
      <c r="O328" s="83" t="s">
        <v>597</v>
      </c>
      <c r="P328" s="96"/>
      <c r="Q328" s="120" t="s">
        <v>456</v>
      </c>
      <c r="R328" s="120" t="s">
        <v>454</v>
      </c>
      <c r="S328" s="63"/>
      <c r="T328" s="63"/>
      <c r="U328" s="63"/>
      <c r="V328" s="63"/>
      <c r="W328" s="63"/>
      <c r="X328" s="63"/>
      <c r="Y328" s="63"/>
      <c r="Z328" s="268"/>
      <c r="AA328" s="63"/>
      <c r="AB328" s="67"/>
      <c r="AC328" s="68"/>
      <c r="AD328" s="69"/>
      <c r="AE328" s="269"/>
      <c r="AF328" s="69"/>
      <c r="AG328" s="269"/>
      <c r="AH328" s="270"/>
      <c r="AI328" s="271"/>
      <c r="AJ328" s="71"/>
      <c r="AK328" s="72"/>
      <c r="AL328" s="63"/>
      <c r="AM328" s="43"/>
      <c r="AN328" s="43"/>
      <c r="AO328" s="43"/>
      <c r="AP328" s="60"/>
      <c r="AQ328" s="60"/>
      <c r="AR328" s="43"/>
      <c r="AS328" s="43"/>
      <c r="AT328" s="43"/>
      <c r="AU328" s="43"/>
      <c r="AV328" s="43"/>
      <c r="AW328" s="43"/>
    </row>
    <row r="329" spans="1:49" ht="24" hidden="1" customHeight="1">
      <c r="A329" s="396">
        <f t="shared" si="12"/>
        <v>0</v>
      </c>
      <c r="B329" s="81">
        <f t="shared" si="14"/>
        <v>0</v>
      </c>
      <c r="N329" s="120" t="s">
        <v>145</v>
      </c>
      <c r="O329" s="83" t="s">
        <v>598</v>
      </c>
      <c r="P329" s="96"/>
      <c r="Q329" s="120" t="s">
        <v>456</v>
      </c>
      <c r="R329" s="120" t="s">
        <v>454</v>
      </c>
      <c r="S329" s="63"/>
      <c r="T329" s="63"/>
      <c r="U329" s="63"/>
      <c r="V329" s="63"/>
      <c r="W329" s="63"/>
      <c r="X329" s="63"/>
      <c r="Y329" s="63"/>
      <c r="Z329" s="268"/>
      <c r="AA329" s="63"/>
      <c r="AB329" s="67"/>
      <c r="AC329" s="68"/>
      <c r="AD329" s="69"/>
      <c r="AE329" s="269"/>
      <c r="AF329" s="69"/>
      <c r="AG329" s="269"/>
      <c r="AH329" s="270"/>
      <c r="AI329" s="271"/>
      <c r="AJ329" s="71"/>
      <c r="AK329" s="72"/>
      <c r="AL329" s="63"/>
      <c r="AM329" s="43"/>
      <c r="AN329" s="43"/>
      <c r="AO329" s="43"/>
      <c r="AP329" s="60"/>
      <c r="AQ329" s="60"/>
      <c r="AR329" s="43"/>
      <c r="AS329" s="43"/>
      <c r="AT329" s="43"/>
      <c r="AU329" s="43"/>
      <c r="AV329" s="43"/>
      <c r="AW329" s="43"/>
    </row>
    <row r="330" spans="1:49" ht="24" hidden="1" customHeight="1">
      <c r="A330" s="396">
        <f t="shared" ref="A330:A393" si="15">+J330*L330</f>
        <v>0</v>
      </c>
      <c r="B330" s="81">
        <f t="shared" si="14"/>
        <v>0</v>
      </c>
      <c r="N330" s="120" t="s">
        <v>145</v>
      </c>
      <c r="O330" s="83" t="s">
        <v>599</v>
      </c>
      <c r="P330" s="96"/>
      <c r="Q330" s="120" t="s">
        <v>456</v>
      </c>
      <c r="R330" s="120" t="s">
        <v>454</v>
      </c>
      <c r="S330" s="63"/>
      <c r="T330" s="63"/>
      <c r="U330" s="63"/>
      <c r="V330" s="63"/>
      <c r="W330" s="63"/>
      <c r="X330" s="63"/>
      <c r="Y330" s="63"/>
      <c r="Z330" s="268"/>
      <c r="AA330" s="63"/>
      <c r="AB330" s="67"/>
      <c r="AC330" s="68"/>
      <c r="AD330" s="69"/>
      <c r="AE330" s="269"/>
      <c r="AF330" s="69"/>
      <c r="AG330" s="269"/>
      <c r="AH330" s="270"/>
      <c r="AI330" s="271"/>
      <c r="AJ330" s="71"/>
      <c r="AK330" s="72"/>
      <c r="AL330" s="63"/>
      <c r="AM330" s="43"/>
      <c r="AN330" s="43"/>
      <c r="AO330" s="43"/>
      <c r="AP330" s="60"/>
      <c r="AQ330" s="60"/>
      <c r="AR330" s="43"/>
      <c r="AS330" s="43"/>
      <c r="AT330" s="43"/>
      <c r="AU330" s="43"/>
      <c r="AV330" s="43"/>
      <c r="AW330" s="43"/>
    </row>
    <row r="331" spans="1:49" ht="24" hidden="1" customHeight="1">
      <c r="A331" s="396">
        <f t="shared" si="15"/>
        <v>0</v>
      </c>
      <c r="B331" s="81">
        <f t="shared" si="14"/>
        <v>0</v>
      </c>
      <c r="N331" s="120" t="s">
        <v>145</v>
      </c>
      <c r="O331" s="83" t="s">
        <v>600</v>
      </c>
      <c r="P331" s="96"/>
      <c r="Q331" s="120" t="s">
        <v>456</v>
      </c>
      <c r="R331" s="120" t="s">
        <v>454</v>
      </c>
      <c r="S331" s="63"/>
      <c r="T331" s="63"/>
      <c r="U331" s="63"/>
      <c r="V331" s="63"/>
      <c r="W331" s="63"/>
      <c r="X331" s="63"/>
      <c r="Y331" s="63"/>
      <c r="Z331" s="268"/>
      <c r="AA331" s="63"/>
      <c r="AB331" s="67"/>
      <c r="AC331" s="68"/>
      <c r="AD331" s="69"/>
      <c r="AE331" s="269"/>
      <c r="AF331" s="69"/>
      <c r="AG331" s="269"/>
      <c r="AH331" s="270"/>
      <c r="AI331" s="271"/>
      <c r="AJ331" s="71"/>
      <c r="AK331" s="72"/>
      <c r="AL331" s="63"/>
      <c r="AM331" s="43"/>
      <c r="AN331" s="43"/>
      <c r="AO331" s="43"/>
      <c r="AP331" s="60"/>
      <c r="AQ331" s="60"/>
      <c r="AR331" s="43"/>
      <c r="AS331" s="43"/>
      <c r="AT331" s="43"/>
      <c r="AU331" s="43"/>
      <c r="AV331" s="43"/>
      <c r="AW331" s="43"/>
    </row>
    <row r="332" spans="1:49" ht="24" hidden="1" customHeight="1">
      <c r="A332" s="396">
        <f t="shared" si="15"/>
        <v>0</v>
      </c>
      <c r="B332" s="81">
        <f t="shared" si="14"/>
        <v>0</v>
      </c>
      <c r="N332" s="120" t="s">
        <v>145</v>
      </c>
      <c r="O332" s="83" t="s">
        <v>601</v>
      </c>
      <c r="P332" s="96"/>
      <c r="Q332" s="120" t="s">
        <v>456</v>
      </c>
      <c r="R332" s="120" t="s">
        <v>454</v>
      </c>
      <c r="S332" s="63"/>
      <c r="T332" s="63"/>
      <c r="U332" s="63"/>
      <c r="V332" s="63"/>
      <c r="W332" s="63"/>
      <c r="X332" s="63"/>
      <c r="Y332" s="63"/>
      <c r="Z332" s="268"/>
      <c r="AA332" s="63"/>
      <c r="AB332" s="67"/>
      <c r="AC332" s="68"/>
      <c r="AD332" s="69"/>
      <c r="AE332" s="269"/>
      <c r="AF332" s="69"/>
      <c r="AG332" s="269"/>
      <c r="AH332" s="270"/>
      <c r="AI332" s="271"/>
      <c r="AJ332" s="71"/>
      <c r="AK332" s="72"/>
      <c r="AL332" s="63"/>
      <c r="AM332" s="43"/>
      <c r="AN332" s="43"/>
      <c r="AO332" s="43"/>
      <c r="AP332" s="60"/>
      <c r="AQ332" s="60"/>
      <c r="AR332" s="43"/>
      <c r="AS332" s="43"/>
      <c r="AT332" s="43"/>
      <c r="AU332" s="43"/>
      <c r="AV332" s="43"/>
      <c r="AW332" s="43"/>
    </row>
    <row r="333" spans="1:49" ht="24" hidden="1" customHeight="1">
      <c r="A333" s="396">
        <f t="shared" si="15"/>
        <v>0</v>
      </c>
      <c r="B333" s="81">
        <f t="shared" si="14"/>
        <v>0</v>
      </c>
      <c r="N333" s="120" t="s">
        <v>145</v>
      </c>
      <c r="O333" s="83" t="s">
        <v>602</v>
      </c>
      <c r="P333" s="96"/>
      <c r="Q333" s="120" t="s">
        <v>456</v>
      </c>
      <c r="R333" s="120" t="s">
        <v>454</v>
      </c>
      <c r="S333" s="63"/>
      <c r="T333" s="63"/>
      <c r="U333" s="63"/>
      <c r="V333" s="63"/>
      <c r="W333" s="63"/>
      <c r="X333" s="63"/>
      <c r="Y333" s="63"/>
      <c r="Z333" s="268"/>
      <c r="AA333" s="63"/>
      <c r="AB333" s="67"/>
      <c r="AC333" s="68"/>
      <c r="AD333" s="69"/>
      <c r="AE333" s="269"/>
      <c r="AF333" s="69"/>
      <c r="AG333" s="269"/>
      <c r="AH333" s="270"/>
      <c r="AI333" s="271"/>
      <c r="AJ333" s="71"/>
      <c r="AK333" s="72"/>
      <c r="AL333" s="63"/>
      <c r="AM333" s="43"/>
      <c r="AN333" s="43"/>
      <c r="AO333" s="43"/>
      <c r="AP333" s="60"/>
      <c r="AQ333" s="60"/>
      <c r="AR333" s="43"/>
      <c r="AS333" s="43"/>
      <c r="AT333" s="43"/>
      <c r="AU333" s="43"/>
      <c r="AV333" s="43"/>
      <c r="AW333" s="43"/>
    </row>
    <row r="334" spans="1:49" ht="24" hidden="1" customHeight="1">
      <c r="A334" s="396">
        <f t="shared" si="15"/>
        <v>0</v>
      </c>
      <c r="B334" s="81">
        <f t="shared" si="14"/>
        <v>0</v>
      </c>
      <c r="N334" s="120" t="s">
        <v>145</v>
      </c>
      <c r="O334" s="83" t="s">
        <v>603</v>
      </c>
      <c r="P334" s="96"/>
      <c r="Q334" s="120" t="s">
        <v>456</v>
      </c>
      <c r="R334" s="120" t="s">
        <v>454</v>
      </c>
      <c r="S334" s="63"/>
      <c r="T334" s="63"/>
      <c r="U334" s="63"/>
      <c r="V334" s="63"/>
      <c r="W334" s="63"/>
      <c r="X334" s="63"/>
      <c r="Y334" s="63"/>
      <c r="Z334" s="268"/>
      <c r="AA334" s="63"/>
      <c r="AB334" s="67"/>
      <c r="AC334" s="68"/>
      <c r="AD334" s="69"/>
      <c r="AE334" s="269"/>
      <c r="AF334" s="69"/>
      <c r="AG334" s="269"/>
      <c r="AH334" s="270"/>
      <c r="AI334" s="271"/>
      <c r="AJ334" s="71"/>
      <c r="AK334" s="72"/>
      <c r="AL334" s="63"/>
      <c r="AM334" s="43"/>
      <c r="AN334" s="43"/>
      <c r="AO334" s="43"/>
      <c r="AP334" s="60"/>
      <c r="AQ334" s="60"/>
      <c r="AR334" s="43"/>
      <c r="AS334" s="43"/>
      <c r="AT334" s="43"/>
      <c r="AU334" s="43"/>
      <c r="AV334" s="43"/>
      <c r="AW334" s="43"/>
    </row>
    <row r="335" spans="1:49" ht="24" hidden="1" customHeight="1">
      <c r="A335" s="396">
        <f t="shared" si="15"/>
        <v>0</v>
      </c>
      <c r="B335" s="81">
        <f t="shared" si="14"/>
        <v>0</v>
      </c>
      <c r="N335" s="120" t="s">
        <v>145</v>
      </c>
      <c r="O335" s="83" t="s">
        <v>604</v>
      </c>
      <c r="P335" s="96"/>
      <c r="Q335" s="120" t="s">
        <v>456</v>
      </c>
      <c r="R335" s="120" t="s">
        <v>454</v>
      </c>
      <c r="S335" s="63"/>
      <c r="T335" s="63"/>
      <c r="U335" s="63"/>
      <c r="V335" s="63"/>
      <c r="W335" s="63"/>
      <c r="X335" s="63"/>
      <c r="Y335" s="63"/>
      <c r="Z335" s="268"/>
      <c r="AA335" s="63"/>
      <c r="AB335" s="67"/>
      <c r="AC335" s="68"/>
      <c r="AD335" s="69"/>
      <c r="AE335" s="269"/>
      <c r="AF335" s="69"/>
      <c r="AG335" s="269"/>
      <c r="AH335" s="270"/>
      <c r="AI335" s="271"/>
      <c r="AJ335" s="71"/>
      <c r="AK335" s="72"/>
      <c r="AL335" s="63"/>
      <c r="AM335" s="43"/>
      <c r="AN335" s="43"/>
      <c r="AO335" s="43"/>
      <c r="AP335" s="60"/>
      <c r="AQ335" s="60"/>
      <c r="AR335" s="43"/>
      <c r="AS335" s="43"/>
      <c r="AT335" s="43"/>
      <c r="AU335" s="43"/>
      <c r="AV335" s="43"/>
      <c r="AW335" s="43"/>
    </row>
    <row r="336" spans="1:49" ht="24" hidden="1" customHeight="1">
      <c r="A336" s="396">
        <f t="shared" si="15"/>
        <v>0</v>
      </c>
      <c r="B336" s="81">
        <f t="shared" si="14"/>
        <v>0</v>
      </c>
      <c r="N336" s="120" t="s">
        <v>145</v>
      </c>
      <c r="O336" s="83" t="s">
        <v>605</v>
      </c>
      <c r="P336" s="96"/>
      <c r="Q336" s="120" t="s">
        <v>456</v>
      </c>
      <c r="R336" s="120" t="s">
        <v>454</v>
      </c>
      <c r="S336" s="63"/>
      <c r="T336" s="63"/>
      <c r="U336" s="63"/>
      <c r="V336" s="63"/>
      <c r="W336" s="63"/>
      <c r="X336" s="63"/>
      <c r="Y336" s="63"/>
      <c r="Z336" s="268"/>
      <c r="AA336" s="63"/>
      <c r="AB336" s="67"/>
      <c r="AC336" s="68"/>
      <c r="AD336" s="69"/>
      <c r="AE336" s="269"/>
      <c r="AF336" s="69"/>
      <c r="AG336" s="269"/>
      <c r="AH336" s="270"/>
      <c r="AI336" s="271"/>
      <c r="AJ336" s="71"/>
      <c r="AK336" s="72"/>
      <c r="AL336" s="63"/>
      <c r="AM336" s="43"/>
      <c r="AN336" s="43"/>
      <c r="AO336" s="43"/>
      <c r="AP336" s="60"/>
      <c r="AQ336" s="60"/>
      <c r="AR336" s="43"/>
      <c r="AS336" s="43"/>
      <c r="AT336" s="43"/>
      <c r="AU336" s="43"/>
      <c r="AV336" s="43"/>
      <c r="AW336" s="43"/>
    </row>
    <row r="337" spans="1:49" ht="24" hidden="1" customHeight="1">
      <c r="A337" s="396">
        <f t="shared" si="15"/>
        <v>0</v>
      </c>
      <c r="B337" s="81">
        <f t="shared" si="14"/>
        <v>0</v>
      </c>
      <c r="N337" s="120" t="s">
        <v>145</v>
      </c>
      <c r="O337" s="83" t="s">
        <v>606</v>
      </c>
      <c r="P337" s="96"/>
      <c r="Q337" s="120" t="s">
        <v>456</v>
      </c>
      <c r="R337" s="120" t="s">
        <v>454</v>
      </c>
      <c r="S337" s="63"/>
      <c r="T337" s="63"/>
      <c r="U337" s="63"/>
      <c r="V337" s="63"/>
      <c r="W337" s="63"/>
      <c r="X337" s="63"/>
      <c r="Y337" s="63"/>
      <c r="Z337" s="268"/>
      <c r="AA337" s="63"/>
      <c r="AB337" s="67"/>
      <c r="AC337" s="68"/>
      <c r="AD337" s="69"/>
      <c r="AE337" s="269"/>
      <c r="AF337" s="69"/>
      <c r="AG337" s="269"/>
      <c r="AH337" s="270"/>
      <c r="AI337" s="271"/>
      <c r="AJ337" s="71"/>
      <c r="AK337" s="72"/>
      <c r="AL337" s="63"/>
      <c r="AM337" s="43"/>
      <c r="AN337" s="43"/>
      <c r="AO337" s="43"/>
      <c r="AP337" s="60"/>
      <c r="AQ337" s="60"/>
      <c r="AR337" s="43"/>
      <c r="AS337" s="43"/>
      <c r="AT337" s="43"/>
      <c r="AU337" s="43"/>
      <c r="AV337" s="43"/>
      <c r="AW337" s="43"/>
    </row>
    <row r="338" spans="1:49" ht="24" hidden="1" customHeight="1">
      <c r="A338" s="396">
        <f t="shared" si="15"/>
        <v>0</v>
      </c>
      <c r="B338" s="81">
        <f t="shared" si="14"/>
        <v>0</v>
      </c>
      <c r="N338" s="120" t="s">
        <v>145</v>
      </c>
      <c r="O338" s="83" t="s">
        <v>607</v>
      </c>
      <c r="P338" s="96"/>
      <c r="Q338" s="120" t="s">
        <v>456</v>
      </c>
      <c r="R338" s="120" t="s">
        <v>454</v>
      </c>
      <c r="S338" s="63"/>
      <c r="T338" s="63"/>
      <c r="U338" s="63"/>
      <c r="V338" s="63"/>
      <c r="W338" s="63"/>
      <c r="X338" s="63"/>
      <c r="Y338" s="63"/>
      <c r="Z338" s="268"/>
      <c r="AA338" s="63"/>
      <c r="AB338" s="67"/>
      <c r="AC338" s="68"/>
      <c r="AD338" s="69"/>
      <c r="AE338" s="269"/>
      <c r="AF338" s="69"/>
      <c r="AG338" s="269"/>
      <c r="AH338" s="270"/>
      <c r="AI338" s="271"/>
      <c r="AJ338" s="71"/>
      <c r="AK338" s="72"/>
      <c r="AL338" s="63"/>
      <c r="AM338" s="43"/>
      <c r="AN338" s="43"/>
      <c r="AO338" s="43"/>
      <c r="AP338" s="60"/>
      <c r="AQ338" s="60"/>
      <c r="AR338" s="43"/>
      <c r="AS338" s="43"/>
      <c r="AT338" s="43"/>
      <c r="AU338" s="43"/>
      <c r="AV338" s="43"/>
      <c r="AW338" s="43"/>
    </row>
    <row r="339" spans="1:49" ht="24" hidden="1" customHeight="1">
      <c r="A339" s="396">
        <f t="shared" si="15"/>
        <v>0</v>
      </c>
      <c r="B339" s="81">
        <f t="shared" si="14"/>
        <v>0</v>
      </c>
      <c r="N339" s="120" t="s">
        <v>145</v>
      </c>
      <c r="O339" s="83" t="s">
        <v>608</v>
      </c>
      <c r="P339" s="96"/>
      <c r="Q339" s="120" t="s">
        <v>456</v>
      </c>
      <c r="R339" s="120" t="s">
        <v>454</v>
      </c>
      <c r="S339" s="63"/>
      <c r="T339" s="63"/>
      <c r="U339" s="63"/>
      <c r="V339" s="63"/>
      <c r="W339" s="63"/>
      <c r="X339" s="63"/>
      <c r="Y339" s="63"/>
      <c r="Z339" s="268"/>
      <c r="AA339" s="63"/>
      <c r="AB339" s="67"/>
      <c r="AC339" s="68"/>
      <c r="AD339" s="69"/>
      <c r="AE339" s="269"/>
      <c r="AF339" s="69"/>
      <c r="AG339" s="269"/>
      <c r="AH339" s="270"/>
      <c r="AI339" s="271"/>
      <c r="AJ339" s="71"/>
      <c r="AK339" s="72"/>
      <c r="AL339" s="63"/>
      <c r="AM339" s="43"/>
      <c r="AN339" s="43"/>
      <c r="AO339" s="43"/>
      <c r="AP339" s="60"/>
      <c r="AQ339" s="60"/>
      <c r="AR339" s="43"/>
      <c r="AS339" s="43"/>
      <c r="AT339" s="43"/>
      <c r="AU339" s="43"/>
      <c r="AV339" s="43"/>
      <c r="AW339" s="43"/>
    </row>
    <row r="340" spans="1:49" ht="24" hidden="1" customHeight="1">
      <c r="A340" s="396">
        <f t="shared" si="15"/>
        <v>0</v>
      </c>
      <c r="B340" s="81">
        <f t="shared" si="14"/>
        <v>0</v>
      </c>
      <c r="N340" s="120" t="s">
        <v>145</v>
      </c>
      <c r="O340" s="83" t="s">
        <v>609</v>
      </c>
      <c r="P340" s="96"/>
      <c r="Q340" s="120" t="s">
        <v>456</v>
      </c>
      <c r="R340" s="120" t="s">
        <v>454</v>
      </c>
      <c r="S340" s="63"/>
      <c r="T340" s="63"/>
      <c r="U340" s="63"/>
      <c r="V340" s="63"/>
      <c r="W340" s="63"/>
      <c r="X340" s="63"/>
      <c r="Y340" s="63"/>
      <c r="Z340" s="268"/>
      <c r="AA340" s="63"/>
      <c r="AB340" s="67"/>
      <c r="AC340" s="68"/>
      <c r="AD340" s="69"/>
      <c r="AE340" s="269"/>
      <c r="AF340" s="69"/>
      <c r="AG340" s="269"/>
      <c r="AH340" s="270"/>
      <c r="AI340" s="271"/>
      <c r="AJ340" s="71"/>
      <c r="AK340" s="72"/>
      <c r="AL340" s="63"/>
      <c r="AM340" s="43"/>
      <c r="AN340" s="43"/>
      <c r="AO340" s="43"/>
      <c r="AP340" s="60"/>
      <c r="AQ340" s="60"/>
      <c r="AR340" s="43"/>
      <c r="AS340" s="43"/>
      <c r="AT340" s="43"/>
      <c r="AU340" s="43"/>
      <c r="AV340" s="43"/>
      <c r="AW340" s="43"/>
    </row>
    <row r="341" spans="1:49" ht="24" hidden="1" customHeight="1">
      <c r="A341" s="396">
        <f t="shared" si="15"/>
        <v>0</v>
      </c>
      <c r="B341" s="81">
        <f t="shared" si="14"/>
        <v>0</v>
      </c>
      <c r="N341" s="120" t="s">
        <v>145</v>
      </c>
      <c r="O341" s="83" t="s">
        <v>610</v>
      </c>
      <c r="P341" s="96"/>
      <c r="Q341" s="120" t="s">
        <v>456</v>
      </c>
      <c r="R341" s="120" t="s">
        <v>454</v>
      </c>
      <c r="S341" s="63"/>
      <c r="T341" s="63"/>
      <c r="U341" s="63"/>
      <c r="V341" s="63"/>
      <c r="W341" s="63"/>
      <c r="X341" s="63"/>
      <c r="Y341" s="63"/>
      <c r="Z341" s="268"/>
      <c r="AA341" s="63"/>
      <c r="AB341" s="67"/>
      <c r="AC341" s="68"/>
      <c r="AD341" s="69"/>
      <c r="AE341" s="269"/>
      <c r="AF341" s="69"/>
      <c r="AG341" s="269"/>
      <c r="AH341" s="270"/>
      <c r="AI341" s="271"/>
      <c r="AJ341" s="71"/>
      <c r="AK341" s="72"/>
      <c r="AL341" s="63"/>
      <c r="AM341" s="43"/>
      <c r="AN341" s="43"/>
      <c r="AO341" s="43"/>
      <c r="AP341" s="60"/>
      <c r="AQ341" s="60"/>
      <c r="AR341" s="43"/>
      <c r="AS341" s="43"/>
      <c r="AT341" s="43"/>
      <c r="AU341" s="43"/>
      <c r="AV341" s="43"/>
      <c r="AW341" s="43"/>
    </row>
    <row r="342" spans="1:49" ht="24" hidden="1" customHeight="1">
      <c r="A342" s="396">
        <f t="shared" si="15"/>
        <v>0</v>
      </c>
      <c r="B342" s="81">
        <f t="shared" si="14"/>
        <v>0</v>
      </c>
      <c r="N342" s="120" t="s">
        <v>145</v>
      </c>
      <c r="O342" s="83" t="s">
        <v>611</v>
      </c>
      <c r="P342" s="96"/>
      <c r="Q342" s="120" t="s">
        <v>456</v>
      </c>
      <c r="R342" s="120" t="s">
        <v>454</v>
      </c>
      <c r="S342" s="63"/>
      <c r="T342" s="63"/>
      <c r="U342" s="63"/>
      <c r="V342" s="63"/>
      <c r="W342" s="63"/>
      <c r="X342" s="63"/>
      <c r="Y342" s="63"/>
      <c r="Z342" s="268"/>
      <c r="AA342" s="63"/>
      <c r="AB342" s="67"/>
      <c r="AC342" s="68"/>
      <c r="AD342" s="69"/>
      <c r="AE342" s="269"/>
      <c r="AF342" s="69"/>
      <c r="AG342" s="269"/>
      <c r="AH342" s="270"/>
      <c r="AI342" s="271"/>
      <c r="AJ342" s="71"/>
      <c r="AK342" s="72"/>
      <c r="AL342" s="63"/>
      <c r="AM342" s="43"/>
      <c r="AN342" s="43"/>
      <c r="AO342" s="43"/>
      <c r="AP342" s="60"/>
      <c r="AQ342" s="60"/>
      <c r="AR342" s="43"/>
      <c r="AS342" s="43"/>
      <c r="AT342" s="43"/>
      <c r="AU342" s="43"/>
      <c r="AV342" s="43"/>
      <c r="AW342" s="43"/>
    </row>
    <row r="343" spans="1:49" ht="24" hidden="1" customHeight="1">
      <c r="A343" s="396">
        <f t="shared" si="15"/>
        <v>0</v>
      </c>
      <c r="B343" s="81">
        <f t="shared" si="14"/>
        <v>0</v>
      </c>
      <c r="N343" s="120" t="s">
        <v>145</v>
      </c>
      <c r="O343" s="83" t="s">
        <v>612</v>
      </c>
      <c r="P343" s="96"/>
      <c r="Q343" s="120" t="s">
        <v>456</v>
      </c>
      <c r="R343" s="120" t="s">
        <v>454</v>
      </c>
      <c r="S343" s="63"/>
      <c r="T343" s="63"/>
      <c r="U343" s="63"/>
      <c r="V343" s="63"/>
      <c r="W343" s="63"/>
      <c r="X343" s="63"/>
      <c r="Y343" s="63"/>
      <c r="Z343" s="268"/>
      <c r="AA343" s="63"/>
      <c r="AB343" s="67"/>
      <c r="AC343" s="68"/>
      <c r="AD343" s="69"/>
      <c r="AE343" s="269"/>
      <c r="AF343" s="69"/>
      <c r="AG343" s="269"/>
      <c r="AH343" s="270"/>
      <c r="AI343" s="271"/>
      <c r="AJ343" s="71"/>
      <c r="AK343" s="72"/>
      <c r="AL343" s="63"/>
      <c r="AM343" s="43"/>
      <c r="AN343" s="43"/>
      <c r="AO343" s="43"/>
      <c r="AP343" s="60"/>
      <c r="AQ343" s="60"/>
      <c r="AR343" s="43"/>
      <c r="AS343" s="43"/>
      <c r="AT343" s="43"/>
      <c r="AU343" s="43"/>
      <c r="AV343" s="43"/>
      <c r="AW343" s="43"/>
    </row>
    <row r="344" spans="1:49" ht="24" hidden="1" customHeight="1">
      <c r="A344" s="396">
        <f t="shared" si="15"/>
        <v>0</v>
      </c>
      <c r="B344" s="81">
        <f t="shared" si="14"/>
        <v>0</v>
      </c>
      <c r="N344" s="120" t="s">
        <v>145</v>
      </c>
      <c r="O344" s="83" t="s">
        <v>613</v>
      </c>
      <c r="P344" s="96"/>
      <c r="Q344" s="120" t="s">
        <v>456</v>
      </c>
      <c r="R344" s="120" t="s">
        <v>454</v>
      </c>
      <c r="S344" s="63"/>
      <c r="T344" s="63"/>
      <c r="U344" s="63"/>
      <c r="V344" s="63"/>
      <c r="W344" s="63"/>
      <c r="X344" s="63"/>
      <c r="Y344" s="63"/>
      <c r="Z344" s="268"/>
      <c r="AA344" s="63"/>
      <c r="AB344" s="67"/>
      <c r="AC344" s="68"/>
      <c r="AD344" s="69"/>
      <c r="AE344" s="269"/>
      <c r="AF344" s="69"/>
      <c r="AG344" s="269"/>
      <c r="AH344" s="270"/>
      <c r="AI344" s="271"/>
      <c r="AJ344" s="71"/>
      <c r="AK344" s="72"/>
      <c r="AL344" s="63"/>
      <c r="AM344" s="43"/>
      <c r="AN344" s="43"/>
      <c r="AO344" s="43"/>
      <c r="AP344" s="60"/>
      <c r="AQ344" s="60"/>
      <c r="AR344" s="43"/>
      <c r="AS344" s="43"/>
      <c r="AT344" s="43"/>
      <c r="AU344" s="43"/>
      <c r="AV344" s="43"/>
      <c r="AW344" s="43"/>
    </row>
    <row r="345" spans="1:49" ht="24" hidden="1" customHeight="1">
      <c r="A345" s="396">
        <f t="shared" si="15"/>
        <v>0</v>
      </c>
      <c r="B345" s="81">
        <f t="shared" si="14"/>
        <v>0</v>
      </c>
      <c r="N345" s="120" t="s">
        <v>145</v>
      </c>
      <c r="O345" s="83" t="s">
        <v>614</v>
      </c>
      <c r="P345" s="96"/>
      <c r="Q345" s="120" t="s">
        <v>456</v>
      </c>
      <c r="R345" s="120" t="s">
        <v>454</v>
      </c>
      <c r="S345" s="63"/>
      <c r="T345" s="63"/>
      <c r="U345" s="63"/>
      <c r="V345" s="63"/>
      <c r="W345" s="63"/>
      <c r="X345" s="63"/>
      <c r="Y345" s="63"/>
      <c r="Z345" s="268"/>
      <c r="AA345" s="63"/>
      <c r="AB345" s="67"/>
      <c r="AC345" s="68"/>
      <c r="AD345" s="69"/>
      <c r="AE345" s="269"/>
      <c r="AF345" s="69"/>
      <c r="AG345" s="269"/>
      <c r="AH345" s="270"/>
      <c r="AI345" s="271"/>
      <c r="AJ345" s="71"/>
      <c r="AK345" s="72"/>
      <c r="AL345" s="63"/>
      <c r="AM345" s="43"/>
      <c r="AN345" s="43"/>
      <c r="AO345" s="43"/>
      <c r="AP345" s="60"/>
      <c r="AQ345" s="60"/>
      <c r="AR345" s="43"/>
      <c r="AS345" s="43"/>
      <c r="AT345" s="43"/>
      <c r="AU345" s="43"/>
      <c r="AV345" s="43"/>
      <c r="AW345" s="43"/>
    </row>
    <row r="346" spans="1:49" ht="24" hidden="1" customHeight="1">
      <c r="A346" s="396">
        <f t="shared" si="15"/>
        <v>0</v>
      </c>
      <c r="B346" s="81">
        <f t="shared" si="14"/>
        <v>0</v>
      </c>
      <c r="N346" s="120" t="s">
        <v>145</v>
      </c>
      <c r="O346" s="83" t="s">
        <v>615</v>
      </c>
      <c r="P346" s="96"/>
      <c r="Q346" s="120" t="s">
        <v>456</v>
      </c>
      <c r="R346" s="120" t="s">
        <v>454</v>
      </c>
      <c r="S346" s="63"/>
      <c r="T346" s="63"/>
      <c r="U346" s="63"/>
      <c r="V346" s="63"/>
      <c r="W346" s="63"/>
      <c r="X346" s="63"/>
      <c r="Y346" s="63"/>
      <c r="Z346" s="268"/>
      <c r="AA346" s="63"/>
      <c r="AB346" s="67"/>
      <c r="AC346" s="68"/>
      <c r="AD346" s="69"/>
      <c r="AE346" s="269"/>
      <c r="AF346" s="69"/>
      <c r="AG346" s="269"/>
      <c r="AH346" s="270"/>
      <c r="AI346" s="271"/>
      <c r="AJ346" s="71"/>
      <c r="AK346" s="72"/>
      <c r="AL346" s="63"/>
      <c r="AM346" s="43"/>
      <c r="AN346" s="43"/>
      <c r="AO346" s="43"/>
      <c r="AP346" s="60"/>
      <c r="AQ346" s="60"/>
      <c r="AR346" s="43"/>
      <c r="AS346" s="43"/>
      <c r="AT346" s="43"/>
      <c r="AU346" s="43"/>
      <c r="AV346" s="43"/>
      <c r="AW346" s="43"/>
    </row>
    <row r="347" spans="1:49" ht="24" hidden="1" customHeight="1">
      <c r="A347" s="396">
        <f t="shared" si="15"/>
        <v>0</v>
      </c>
      <c r="B347" s="81">
        <f t="shared" si="14"/>
        <v>0</v>
      </c>
      <c r="N347" s="120" t="s">
        <v>145</v>
      </c>
      <c r="O347" s="83" t="s">
        <v>616</v>
      </c>
      <c r="P347" s="96"/>
      <c r="Q347" s="120" t="s">
        <v>456</v>
      </c>
      <c r="R347" s="120" t="s">
        <v>454</v>
      </c>
      <c r="S347" s="63"/>
      <c r="T347" s="63"/>
      <c r="U347" s="63"/>
      <c r="V347" s="63"/>
      <c r="W347" s="63"/>
      <c r="X347" s="63"/>
      <c r="Y347" s="63"/>
      <c r="Z347" s="268"/>
      <c r="AA347" s="63"/>
      <c r="AB347" s="67"/>
      <c r="AC347" s="68"/>
      <c r="AD347" s="69"/>
      <c r="AE347" s="269"/>
      <c r="AF347" s="69"/>
      <c r="AG347" s="269"/>
      <c r="AH347" s="270"/>
      <c r="AI347" s="271"/>
      <c r="AJ347" s="71"/>
      <c r="AK347" s="72"/>
      <c r="AL347" s="63"/>
      <c r="AM347" s="43"/>
      <c r="AN347" s="43"/>
      <c r="AO347" s="43"/>
      <c r="AP347" s="60"/>
      <c r="AQ347" s="60"/>
      <c r="AR347" s="43"/>
      <c r="AS347" s="43"/>
      <c r="AT347" s="43"/>
      <c r="AU347" s="43"/>
      <c r="AV347" s="43"/>
      <c r="AW347" s="43"/>
    </row>
    <row r="348" spans="1:49" ht="24" hidden="1" customHeight="1">
      <c r="A348" s="396">
        <f t="shared" si="15"/>
        <v>0</v>
      </c>
      <c r="B348" s="81">
        <f t="shared" si="14"/>
        <v>0</v>
      </c>
      <c r="N348" s="120" t="s">
        <v>145</v>
      </c>
      <c r="O348" s="83" t="s">
        <v>617</v>
      </c>
      <c r="P348" s="96"/>
      <c r="Q348" s="120" t="s">
        <v>456</v>
      </c>
      <c r="R348" s="120" t="s">
        <v>454</v>
      </c>
      <c r="S348" s="63"/>
      <c r="T348" s="63"/>
      <c r="U348" s="63"/>
      <c r="V348" s="63"/>
      <c r="W348" s="63"/>
      <c r="X348" s="63"/>
      <c r="Y348" s="63"/>
      <c r="Z348" s="268"/>
      <c r="AA348" s="63"/>
      <c r="AB348" s="67"/>
      <c r="AC348" s="68"/>
      <c r="AD348" s="69"/>
      <c r="AE348" s="269"/>
      <c r="AF348" s="69"/>
      <c r="AG348" s="269"/>
      <c r="AH348" s="270"/>
      <c r="AI348" s="271"/>
      <c r="AJ348" s="71"/>
      <c r="AK348" s="72"/>
      <c r="AL348" s="63"/>
      <c r="AM348" s="43"/>
      <c r="AN348" s="43"/>
      <c r="AO348" s="43"/>
      <c r="AP348" s="60"/>
      <c r="AQ348" s="60"/>
      <c r="AR348" s="43"/>
      <c r="AS348" s="43"/>
      <c r="AT348" s="43"/>
      <c r="AU348" s="43"/>
      <c r="AV348" s="43"/>
      <c r="AW348" s="43"/>
    </row>
    <row r="349" spans="1:49" ht="24" hidden="1" customHeight="1">
      <c r="A349" s="396">
        <f t="shared" si="15"/>
        <v>0</v>
      </c>
      <c r="B349" s="81">
        <f t="shared" si="14"/>
        <v>0</v>
      </c>
      <c r="N349" s="120" t="s">
        <v>145</v>
      </c>
      <c r="O349" s="83" t="s">
        <v>618</v>
      </c>
      <c r="P349" s="96"/>
      <c r="Q349" s="120" t="s">
        <v>456</v>
      </c>
      <c r="R349" s="120" t="s">
        <v>454</v>
      </c>
      <c r="S349" s="63"/>
      <c r="T349" s="63"/>
      <c r="U349" s="63"/>
      <c r="V349" s="63"/>
      <c r="W349" s="63"/>
      <c r="X349" s="63"/>
      <c r="Y349" s="63"/>
      <c r="Z349" s="268"/>
      <c r="AA349" s="63"/>
      <c r="AB349" s="67"/>
      <c r="AC349" s="68"/>
      <c r="AD349" s="69"/>
      <c r="AE349" s="269"/>
      <c r="AF349" s="69"/>
      <c r="AG349" s="269"/>
      <c r="AH349" s="270"/>
      <c r="AI349" s="271"/>
      <c r="AJ349" s="71"/>
      <c r="AK349" s="72"/>
      <c r="AL349" s="63"/>
      <c r="AM349" s="43"/>
      <c r="AN349" s="43"/>
      <c r="AO349" s="43"/>
      <c r="AP349" s="60"/>
      <c r="AQ349" s="60"/>
      <c r="AR349" s="43"/>
      <c r="AS349" s="43"/>
      <c r="AT349" s="43"/>
      <c r="AU349" s="43"/>
      <c r="AV349" s="43"/>
      <c r="AW349" s="43"/>
    </row>
    <row r="350" spans="1:49" ht="24" hidden="1" customHeight="1">
      <c r="A350" s="396">
        <f t="shared" si="15"/>
        <v>0</v>
      </c>
      <c r="B350" s="81">
        <f t="shared" si="14"/>
        <v>0</v>
      </c>
      <c r="N350" s="120" t="s">
        <v>145</v>
      </c>
      <c r="O350" s="83" t="s">
        <v>619</v>
      </c>
      <c r="P350" s="96"/>
      <c r="Q350" s="120" t="s">
        <v>456</v>
      </c>
      <c r="R350" s="120" t="s">
        <v>454</v>
      </c>
      <c r="S350" s="63"/>
      <c r="T350" s="63"/>
      <c r="U350" s="63"/>
      <c r="V350" s="63"/>
      <c r="W350" s="63"/>
      <c r="X350" s="63"/>
      <c r="Y350" s="63"/>
      <c r="Z350" s="268"/>
      <c r="AA350" s="63"/>
      <c r="AB350" s="67"/>
      <c r="AC350" s="68"/>
      <c r="AD350" s="69"/>
      <c r="AE350" s="269"/>
      <c r="AF350" s="69"/>
      <c r="AG350" s="269"/>
      <c r="AH350" s="270"/>
      <c r="AI350" s="271"/>
      <c r="AJ350" s="71"/>
      <c r="AK350" s="72"/>
      <c r="AL350" s="63"/>
      <c r="AM350" s="43"/>
      <c r="AN350" s="43"/>
      <c r="AO350" s="43"/>
      <c r="AP350" s="60"/>
      <c r="AQ350" s="60"/>
      <c r="AR350" s="43"/>
      <c r="AS350" s="43"/>
      <c r="AT350" s="43"/>
      <c r="AU350" s="43"/>
      <c r="AV350" s="43"/>
      <c r="AW350" s="43"/>
    </row>
    <row r="351" spans="1:49" ht="24" hidden="1" customHeight="1">
      <c r="A351" s="396">
        <f t="shared" si="15"/>
        <v>0</v>
      </c>
      <c r="B351" s="81">
        <f t="shared" si="14"/>
        <v>0</v>
      </c>
      <c r="N351" s="120" t="s">
        <v>145</v>
      </c>
      <c r="O351" s="83" t="s">
        <v>620</v>
      </c>
      <c r="P351" s="96"/>
      <c r="Q351" s="120" t="s">
        <v>456</v>
      </c>
      <c r="R351" s="120" t="s">
        <v>454</v>
      </c>
      <c r="S351" s="63"/>
      <c r="T351" s="63"/>
      <c r="U351" s="63"/>
      <c r="V351" s="63"/>
      <c r="W351" s="63"/>
      <c r="X351" s="63"/>
      <c r="Y351" s="63"/>
      <c r="Z351" s="268"/>
      <c r="AA351" s="63"/>
      <c r="AB351" s="67"/>
      <c r="AC351" s="68"/>
      <c r="AD351" s="69"/>
      <c r="AE351" s="269"/>
      <c r="AF351" s="69"/>
      <c r="AG351" s="269"/>
      <c r="AH351" s="270"/>
      <c r="AI351" s="271"/>
      <c r="AJ351" s="71"/>
      <c r="AK351" s="72"/>
      <c r="AL351" s="63"/>
      <c r="AM351" s="43"/>
      <c r="AN351" s="43"/>
      <c r="AO351" s="43"/>
      <c r="AP351" s="60"/>
      <c r="AQ351" s="60"/>
      <c r="AR351" s="43"/>
      <c r="AS351" s="43"/>
      <c r="AT351" s="43"/>
      <c r="AU351" s="43"/>
      <c r="AV351" s="43"/>
      <c r="AW351" s="43"/>
    </row>
    <row r="352" spans="1:49" ht="24" hidden="1" customHeight="1">
      <c r="A352" s="396">
        <f t="shared" si="15"/>
        <v>0</v>
      </c>
      <c r="B352" s="81">
        <f t="shared" si="14"/>
        <v>0</v>
      </c>
      <c r="N352" s="120" t="s">
        <v>145</v>
      </c>
      <c r="O352" s="83" t="s">
        <v>621</v>
      </c>
      <c r="P352" s="96"/>
      <c r="Q352" s="120" t="s">
        <v>456</v>
      </c>
      <c r="R352" s="120" t="s">
        <v>454</v>
      </c>
      <c r="S352" s="63"/>
      <c r="T352" s="63"/>
      <c r="U352" s="63"/>
      <c r="V352" s="63"/>
      <c r="W352" s="63"/>
      <c r="X352" s="63"/>
      <c r="Y352" s="63"/>
      <c r="Z352" s="268"/>
      <c r="AA352" s="63"/>
      <c r="AB352" s="67"/>
      <c r="AC352" s="68"/>
      <c r="AD352" s="69"/>
      <c r="AE352" s="269"/>
      <c r="AF352" s="69"/>
      <c r="AG352" s="269"/>
      <c r="AH352" s="270"/>
      <c r="AI352" s="271"/>
      <c r="AJ352" s="71"/>
      <c r="AK352" s="72"/>
      <c r="AL352" s="63"/>
      <c r="AM352" s="43"/>
      <c r="AN352" s="43"/>
      <c r="AO352" s="43"/>
      <c r="AP352" s="60"/>
      <c r="AQ352" s="60"/>
      <c r="AR352" s="43"/>
      <c r="AS352" s="43"/>
      <c r="AT352" s="43"/>
      <c r="AU352" s="43"/>
      <c r="AV352" s="43"/>
      <c r="AW352" s="43"/>
    </row>
    <row r="353" spans="1:49" ht="24" hidden="1" customHeight="1">
      <c r="A353" s="396">
        <f t="shared" si="15"/>
        <v>0</v>
      </c>
      <c r="B353" s="81">
        <f t="shared" si="14"/>
        <v>0</v>
      </c>
      <c r="N353" s="120" t="s">
        <v>145</v>
      </c>
      <c r="O353" s="83" t="s">
        <v>622</v>
      </c>
      <c r="P353" s="96"/>
      <c r="Q353" s="120" t="s">
        <v>456</v>
      </c>
      <c r="R353" s="120" t="s">
        <v>454</v>
      </c>
      <c r="S353" s="63"/>
      <c r="T353" s="63"/>
      <c r="U353" s="63"/>
      <c r="V353" s="63"/>
      <c r="W353" s="63"/>
      <c r="X353" s="63"/>
      <c r="Y353" s="63"/>
      <c r="Z353" s="268"/>
      <c r="AA353" s="63"/>
      <c r="AB353" s="67"/>
      <c r="AC353" s="68"/>
      <c r="AD353" s="69"/>
      <c r="AE353" s="269"/>
      <c r="AF353" s="69"/>
      <c r="AG353" s="269"/>
      <c r="AH353" s="270"/>
      <c r="AI353" s="271"/>
      <c r="AJ353" s="71"/>
      <c r="AK353" s="72"/>
      <c r="AL353" s="63"/>
      <c r="AM353" s="43"/>
      <c r="AN353" s="43"/>
      <c r="AO353" s="43"/>
      <c r="AP353" s="60"/>
      <c r="AQ353" s="60"/>
      <c r="AR353" s="43"/>
      <c r="AS353" s="43"/>
      <c r="AT353" s="43"/>
      <c r="AU353" s="43"/>
      <c r="AV353" s="43"/>
      <c r="AW353" s="43"/>
    </row>
    <row r="354" spans="1:49" ht="24" hidden="1" customHeight="1">
      <c r="A354" s="396">
        <f t="shared" si="15"/>
        <v>0</v>
      </c>
      <c r="B354" s="81">
        <f t="shared" si="14"/>
        <v>0</v>
      </c>
      <c r="N354" s="120" t="s">
        <v>145</v>
      </c>
      <c r="O354" s="83" t="s">
        <v>623</v>
      </c>
      <c r="P354" s="96"/>
      <c r="Q354" s="120" t="s">
        <v>456</v>
      </c>
      <c r="R354" s="120" t="s">
        <v>454</v>
      </c>
      <c r="S354" s="63"/>
      <c r="T354" s="63"/>
      <c r="U354" s="63"/>
      <c r="V354" s="63"/>
      <c r="W354" s="63"/>
      <c r="X354" s="63"/>
      <c r="Y354" s="63"/>
      <c r="Z354" s="268"/>
      <c r="AA354" s="63"/>
      <c r="AB354" s="67"/>
      <c r="AC354" s="68"/>
      <c r="AD354" s="69"/>
      <c r="AE354" s="269"/>
      <c r="AF354" s="69"/>
      <c r="AG354" s="269"/>
      <c r="AH354" s="270"/>
      <c r="AI354" s="271"/>
      <c r="AJ354" s="71"/>
      <c r="AK354" s="72"/>
      <c r="AL354" s="63"/>
      <c r="AM354" s="43"/>
      <c r="AN354" s="43"/>
      <c r="AO354" s="43"/>
      <c r="AP354" s="60"/>
      <c r="AQ354" s="60"/>
      <c r="AR354" s="43"/>
      <c r="AS354" s="43"/>
      <c r="AT354" s="43"/>
      <c r="AU354" s="43"/>
      <c r="AV354" s="43"/>
      <c r="AW354" s="43"/>
    </row>
    <row r="355" spans="1:49" ht="24" hidden="1" customHeight="1">
      <c r="A355" s="396">
        <f t="shared" si="15"/>
        <v>0</v>
      </c>
      <c r="B355" s="81">
        <f t="shared" si="14"/>
        <v>0</v>
      </c>
      <c r="N355" s="120" t="s">
        <v>145</v>
      </c>
      <c r="O355" s="83" t="s">
        <v>624</v>
      </c>
      <c r="P355" s="96"/>
      <c r="Q355" s="120" t="s">
        <v>456</v>
      </c>
      <c r="R355" s="120" t="s">
        <v>454</v>
      </c>
      <c r="S355" s="63"/>
      <c r="T355" s="63"/>
      <c r="U355" s="63"/>
      <c r="V355" s="63"/>
      <c r="W355" s="63"/>
      <c r="X355" s="63"/>
      <c r="Y355" s="63"/>
      <c r="Z355" s="268"/>
      <c r="AA355" s="63"/>
      <c r="AB355" s="67"/>
      <c r="AC355" s="68"/>
      <c r="AD355" s="69"/>
      <c r="AE355" s="269"/>
      <c r="AF355" s="69"/>
      <c r="AG355" s="269"/>
      <c r="AH355" s="270"/>
      <c r="AI355" s="271"/>
      <c r="AJ355" s="71"/>
      <c r="AK355" s="72"/>
      <c r="AL355" s="63"/>
      <c r="AM355" s="43"/>
      <c r="AN355" s="43"/>
      <c r="AO355" s="43"/>
      <c r="AP355" s="60"/>
      <c r="AQ355" s="60"/>
      <c r="AR355" s="43"/>
      <c r="AS355" s="43"/>
      <c r="AT355" s="43"/>
      <c r="AU355" s="43"/>
      <c r="AV355" s="43"/>
      <c r="AW355" s="43"/>
    </row>
    <row r="356" spans="1:49" ht="24" hidden="1" customHeight="1">
      <c r="A356" s="396">
        <f t="shared" si="15"/>
        <v>0</v>
      </c>
      <c r="B356" s="81">
        <f t="shared" si="14"/>
        <v>0</v>
      </c>
      <c r="N356" s="120" t="s">
        <v>145</v>
      </c>
      <c r="O356" s="83" t="s">
        <v>625</v>
      </c>
      <c r="P356" s="96"/>
      <c r="Q356" s="120" t="s">
        <v>456</v>
      </c>
      <c r="R356" s="120" t="s">
        <v>454</v>
      </c>
      <c r="S356" s="63"/>
      <c r="T356" s="63"/>
      <c r="U356" s="63"/>
      <c r="V356" s="63"/>
      <c r="W356" s="63"/>
      <c r="X356" s="63"/>
      <c r="Y356" s="63"/>
      <c r="Z356" s="268"/>
      <c r="AA356" s="63"/>
      <c r="AB356" s="67"/>
      <c r="AC356" s="68"/>
      <c r="AD356" s="69"/>
      <c r="AE356" s="269"/>
      <c r="AF356" s="69"/>
      <c r="AG356" s="269"/>
      <c r="AH356" s="270"/>
      <c r="AI356" s="271"/>
      <c r="AJ356" s="71"/>
      <c r="AK356" s="72"/>
      <c r="AL356" s="63"/>
      <c r="AM356" s="43"/>
      <c r="AN356" s="43"/>
      <c r="AO356" s="43"/>
      <c r="AP356" s="60"/>
      <c r="AQ356" s="60"/>
      <c r="AR356" s="43"/>
      <c r="AS356" s="43"/>
      <c r="AT356" s="43"/>
      <c r="AU356" s="43"/>
      <c r="AV356" s="43"/>
      <c r="AW356" s="43"/>
    </row>
    <row r="357" spans="1:49" ht="24" hidden="1" customHeight="1">
      <c r="A357" s="396">
        <f t="shared" si="15"/>
        <v>0</v>
      </c>
      <c r="B357" s="81">
        <f t="shared" si="14"/>
        <v>0</v>
      </c>
      <c r="N357" s="120" t="s">
        <v>145</v>
      </c>
      <c r="O357" s="83" t="s">
        <v>626</v>
      </c>
      <c r="P357" s="96"/>
      <c r="Q357" s="120" t="s">
        <v>456</v>
      </c>
      <c r="R357" s="120" t="s">
        <v>454</v>
      </c>
      <c r="S357" s="63"/>
      <c r="T357" s="63"/>
      <c r="U357" s="63"/>
      <c r="V357" s="63"/>
      <c r="W357" s="63"/>
      <c r="X357" s="63"/>
      <c r="Y357" s="63"/>
      <c r="Z357" s="268"/>
      <c r="AA357" s="63"/>
      <c r="AB357" s="67"/>
      <c r="AC357" s="68"/>
      <c r="AD357" s="69"/>
      <c r="AE357" s="269"/>
      <c r="AF357" s="69"/>
      <c r="AG357" s="269"/>
      <c r="AH357" s="270"/>
      <c r="AI357" s="271"/>
      <c r="AJ357" s="71"/>
      <c r="AK357" s="72"/>
      <c r="AL357" s="63"/>
      <c r="AM357" s="43"/>
      <c r="AN357" s="43"/>
      <c r="AO357" s="43"/>
      <c r="AP357" s="60"/>
      <c r="AQ357" s="60"/>
      <c r="AR357" s="43"/>
      <c r="AS357" s="43"/>
      <c r="AT357" s="43"/>
      <c r="AU357" s="43"/>
      <c r="AV357" s="43"/>
      <c r="AW357" s="43"/>
    </row>
    <row r="358" spans="1:49" ht="24" hidden="1" customHeight="1">
      <c r="A358" s="396">
        <f t="shared" si="15"/>
        <v>0</v>
      </c>
      <c r="B358" s="81">
        <f t="shared" si="14"/>
        <v>0</v>
      </c>
      <c r="N358" s="120" t="s">
        <v>145</v>
      </c>
      <c r="O358" s="83" t="s">
        <v>627</v>
      </c>
      <c r="P358" s="96"/>
      <c r="Q358" s="120" t="s">
        <v>456</v>
      </c>
      <c r="R358" s="120" t="s">
        <v>454</v>
      </c>
      <c r="S358" s="63"/>
      <c r="T358" s="63"/>
      <c r="U358" s="63"/>
      <c r="V358" s="63"/>
      <c r="W358" s="63"/>
      <c r="X358" s="63"/>
      <c r="Y358" s="63"/>
      <c r="Z358" s="268"/>
      <c r="AA358" s="63"/>
      <c r="AB358" s="67"/>
      <c r="AC358" s="68"/>
      <c r="AD358" s="69"/>
      <c r="AE358" s="269"/>
      <c r="AF358" s="69"/>
      <c r="AG358" s="269"/>
      <c r="AH358" s="270"/>
      <c r="AI358" s="271"/>
      <c r="AJ358" s="71"/>
      <c r="AK358" s="72"/>
      <c r="AL358" s="63"/>
      <c r="AM358" s="43"/>
      <c r="AN358" s="43"/>
      <c r="AO358" s="43"/>
      <c r="AP358" s="60"/>
      <c r="AQ358" s="60"/>
      <c r="AR358" s="43"/>
      <c r="AS358" s="43"/>
      <c r="AT358" s="43"/>
      <c r="AU358" s="43"/>
      <c r="AV358" s="43"/>
      <c r="AW358" s="43"/>
    </row>
    <row r="359" spans="1:49" ht="24" hidden="1" customHeight="1">
      <c r="A359" s="396">
        <f t="shared" si="15"/>
        <v>0</v>
      </c>
      <c r="B359" s="81">
        <f t="shared" si="14"/>
        <v>0</v>
      </c>
      <c r="N359" s="120" t="s">
        <v>145</v>
      </c>
      <c r="O359" s="83" t="s">
        <v>628</v>
      </c>
      <c r="P359" s="96"/>
      <c r="Q359" s="120" t="s">
        <v>456</v>
      </c>
      <c r="R359" s="120" t="s">
        <v>454</v>
      </c>
      <c r="S359" s="63"/>
      <c r="T359" s="63"/>
      <c r="U359" s="63"/>
      <c r="V359" s="63"/>
      <c r="W359" s="63"/>
      <c r="X359" s="63"/>
      <c r="Y359" s="63"/>
      <c r="Z359" s="268"/>
      <c r="AA359" s="63"/>
      <c r="AB359" s="67"/>
      <c r="AC359" s="68"/>
      <c r="AD359" s="69"/>
      <c r="AE359" s="269"/>
      <c r="AF359" s="69"/>
      <c r="AG359" s="269"/>
      <c r="AH359" s="270"/>
      <c r="AI359" s="271"/>
      <c r="AJ359" s="71"/>
      <c r="AK359" s="72"/>
      <c r="AL359" s="63"/>
      <c r="AM359" s="43"/>
      <c r="AN359" s="43"/>
      <c r="AO359" s="43"/>
      <c r="AP359" s="60"/>
      <c r="AQ359" s="60"/>
      <c r="AR359" s="43"/>
      <c r="AS359" s="43"/>
      <c r="AT359" s="43"/>
      <c r="AU359" s="43"/>
      <c r="AV359" s="43"/>
      <c r="AW359" s="43"/>
    </row>
    <row r="360" spans="1:49" ht="24" hidden="1" customHeight="1">
      <c r="A360" s="396">
        <f t="shared" si="15"/>
        <v>0</v>
      </c>
      <c r="B360" s="81">
        <f t="shared" si="14"/>
        <v>0</v>
      </c>
      <c r="N360" s="120" t="s">
        <v>145</v>
      </c>
      <c r="O360" s="83" t="s">
        <v>629</v>
      </c>
      <c r="P360" s="96"/>
      <c r="Q360" s="120" t="s">
        <v>456</v>
      </c>
      <c r="R360" s="120" t="s">
        <v>454</v>
      </c>
      <c r="S360" s="63"/>
      <c r="T360" s="63"/>
      <c r="U360" s="63"/>
      <c r="V360" s="63"/>
      <c r="W360" s="63"/>
      <c r="X360" s="63"/>
      <c r="Y360" s="63"/>
      <c r="Z360" s="268"/>
      <c r="AA360" s="63"/>
      <c r="AB360" s="67"/>
      <c r="AC360" s="68"/>
      <c r="AD360" s="69"/>
      <c r="AE360" s="269"/>
      <c r="AF360" s="69"/>
      <c r="AG360" s="269"/>
      <c r="AH360" s="270"/>
      <c r="AI360" s="271"/>
      <c r="AJ360" s="71"/>
      <c r="AK360" s="72"/>
      <c r="AL360" s="63"/>
      <c r="AM360" s="43"/>
      <c r="AN360" s="43"/>
      <c r="AO360" s="43"/>
      <c r="AP360" s="60"/>
      <c r="AQ360" s="60"/>
      <c r="AR360" s="43"/>
      <c r="AS360" s="43"/>
      <c r="AT360" s="43"/>
      <c r="AU360" s="43"/>
      <c r="AV360" s="43"/>
      <c r="AW360" s="43"/>
    </row>
    <row r="361" spans="1:49" ht="24" hidden="1" customHeight="1">
      <c r="A361" s="396">
        <f t="shared" si="15"/>
        <v>0</v>
      </c>
      <c r="B361" s="81">
        <f t="shared" si="14"/>
        <v>0</v>
      </c>
      <c r="N361" s="120" t="s">
        <v>145</v>
      </c>
      <c r="O361" s="83" t="s">
        <v>630</v>
      </c>
      <c r="P361" s="96"/>
      <c r="Q361" s="120" t="s">
        <v>456</v>
      </c>
      <c r="R361" s="120" t="s">
        <v>454</v>
      </c>
      <c r="S361" s="63"/>
      <c r="T361" s="63"/>
      <c r="U361" s="63"/>
      <c r="V361" s="63"/>
      <c r="W361" s="63"/>
      <c r="X361" s="63"/>
      <c r="Y361" s="63"/>
      <c r="Z361" s="268"/>
      <c r="AA361" s="63"/>
      <c r="AB361" s="67"/>
      <c r="AC361" s="68"/>
      <c r="AD361" s="69"/>
      <c r="AE361" s="269"/>
      <c r="AF361" s="69"/>
      <c r="AG361" s="269"/>
      <c r="AH361" s="270"/>
      <c r="AI361" s="271"/>
      <c r="AJ361" s="71"/>
      <c r="AK361" s="72"/>
      <c r="AL361" s="63"/>
      <c r="AM361" s="43"/>
      <c r="AN361" s="43"/>
      <c r="AO361" s="43"/>
      <c r="AP361" s="60"/>
      <c r="AQ361" s="60"/>
      <c r="AR361" s="43"/>
      <c r="AS361" s="43"/>
      <c r="AT361" s="43"/>
      <c r="AU361" s="43"/>
      <c r="AV361" s="43"/>
      <c r="AW361" s="43"/>
    </row>
    <row r="362" spans="1:49" ht="24" hidden="1" customHeight="1">
      <c r="A362" s="396">
        <f t="shared" si="15"/>
        <v>0</v>
      </c>
      <c r="B362" s="81">
        <f t="shared" si="14"/>
        <v>0</v>
      </c>
      <c r="N362" s="120" t="s">
        <v>145</v>
      </c>
      <c r="O362" s="83" t="s">
        <v>631</v>
      </c>
      <c r="P362" s="96"/>
      <c r="Q362" s="120" t="s">
        <v>456</v>
      </c>
      <c r="R362" s="120" t="s">
        <v>454</v>
      </c>
      <c r="S362" s="63"/>
      <c r="T362" s="63"/>
      <c r="U362" s="63"/>
      <c r="V362" s="63"/>
      <c r="W362" s="63"/>
      <c r="X362" s="63"/>
      <c r="Y362" s="63"/>
      <c r="Z362" s="268"/>
      <c r="AA362" s="63"/>
      <c r="AB362" s="67"/>
      <c r="AC362" s="68"/>
      <c r="AD362" s="69"/>
      <c r="AE362" s="269"/>
      <c r="AF362" s="69"/>
      <c r="AG362" s="269"/>
      <c r="AH362" s="270"/>
      <c r="AI362" s="271"/>
      <c r="AJ362" s="71"/>
      <c r="AK362" s="72"/>
      <c r="AL362" s="63"/>
      <c r="AM362" s="43"/>
      <c r="AN362" s="43"/>
      <c r="AO362" s="43"/>
      <c r="AP362" s="60"/>
      <c r="AQ362" s="60"/>
      <c r="AR362" s="43"/>
      <c r="AS362" s="43"/>
      <c r="AT362" s="43"/>
      <c r="AU362" s="43"/>
      <c r="AV362" s="43"/>
      <c r="AW362" s="43"/>
    </row>
    <row r="363" spans="1:49" ht="24" hidden="1" customHeight="1">
      <c r="A363" s="396">
        <f t="shared" si="15"/>
        <v>0</v>
      </c>
      <c r="B363" s="81">
        <f t="shared" si="14"/>
        <v>0</v>
      </c>
      <c r="N363" s="120" t="s">
        <v>145</v>
      </c>
      <c r="O363" s="83" t="s">
        <v>632</v>
      </c>
      <c r="P363" s="96"/>
      <c r="Q363" s="120" t="s">
        <v>456</v>
      </c>
      <c r="R363" s="120" t="s">
        <v>454</v>
      </c>
      <c r="S363" s="63"/>
      <c r="T363" s="63"/>
      <c r="U363" s="63"/>
      <c r="V363" s="63"/>
      <c r="W363" s="63"/>
      <c r="X363" s="63"/>
      <c r="Y363" s="63"/>
      <c r="Z363" s="268"/>
      <c r="AA363" s="63"/>
      <c r="AB363" s="67"/>
      <c r="AC363" s="68"/>
      <c r="AD363" s="69"/>
      <c r="AE363" s="269"/>
      <c r="AF363" s="69"/>
      <c r="AG363" s="269"/>
      <c r="AH363" s="270"/>
      <c r="AI363" s="271"/>
      <c r="AJ363" s="71"/>
      <c r="AK363" s="72"/>
      <c r="AL363" s="63"/>
      <c r="AM363" s="43"/>
      <c r="AN363" s="43"/>
      <c r="AO363" s="43"/>
      <c r="AP363" s="60"/>
      <c r="AQ363" s="60"/>
      <c r="AR363" s="43"/>
      <c r="AS363" s="43"/>
      <c r="AT363" s="43"/>
      <c r="AU363" s="43"/>
      <c r="AV363" s="43"/>
      <c r="AW363" s="43"/>
    </row>
    <row r="364" spans="1:49" ht="24" hidden="1" customHeight="1">
      <c r="A364" s="396">
        <f t="shared" si="15"/>
        <v>0</v>
      </c>
      <c r="B364" s="81">
        <f t="shared" si="14"/>
        <v>0</v>
      </c>
      <c r="N364" s="120" t="s">
        <v>145</v>
      </c>
      <c r="O364" s="83" t="s">
        <v>633</v>
      </c>
      <c r="P364" s="96"/>
      <c r="Q364" s="120" t="s">
        <v>456</v>
      </c>
      <c r="R364" s="120" t="s">
        <v>454</v>
      </c>
      <c r="S364" s="63"/>
      <c r="T364" s="63"/>
      <c r="U364" s="63"/>
      <c r="V364" s="63"/>
      <c r="W364" s="63"/>
      <c r="X364" s="63"/>
      <c r="Y364" s="63"/>
      <c r="Z364" s="268"/>
      <c r="AA364" s="63"/>
      <c r="AB364" s="67"/>
      <c r="AC364" s="68"/>
      <c r="AD364" s="69"/>
      <c r="AE364" s="269"/>
      <c r="AF364" s="69"/>
      <c r="AG364" s="269"/>
      <c r="AH364" s="270"/>
      <c r="AI364" s="271"/>
      <c r="AJ364" s="71"/>
      <c r="AK364" s="72"/>
      <c r="AL364" s="63"/>
      <c r="AM364" s="43"/>
      <c r="AN364" s="43"/>
      <c r="AO364" s="43"/>
      <c r="AP364" s="60"/>
      <c r="AQ364" s="60"/>
      <c r="AR364" s="43"/>
      <c r="AS364" s="43"/>
      <c r="AT364" s="43"/>
      <c r="AU364" s="43"/>
      <c r="AV364" s="43"/>
      <c r="AW364" s="43"/>
    </row>
    <row r="365" spans="1:49" ht="24" hidden="1" customHeight="1">
      <c r="A365" s="396">
        <f t="shared" si="15"/>
        <v>0</v>
      </c>
      <c r="B365" s="81">
        <f t="shared" ref="B365:B428" si="16">+S365</f>
        <v>0</v>
      </c>
      <c r="N365" s="120" t="s">
        <v>145</v>
      </c>
      <c r="O365" s="83" t="s">
        <v>634</v>
      </c>
      <c r="P365" s="96"/>
      <c r="Q365" s="120" t="s">
        <v>456</v>
      </c>
      <c r="R365" s="120" t="s">
        <v>454</v>
      </c>
      <c r="S365" s="63"/>
      <c r="T365" s="63"/>
      <c r="U365" s="63"/>
      <c r="V365" s="63"/>
      <c r="W365" s="63"/>
      <c r="X365" s="63"/>
      <c r="Y365" s="63"/>
      <c r="Z365" s="268"/>
      <c r="AA365" s="63"/>
      <c r="AB365" s="67"/>
      <c r="AC365" s="68"/>
      <c r="AD365" s="69"/>
      <c r="AE365" s="269"/>
      <c r="AF365" s="69"/>
      <c r="AG365" s="269"/>
      <c r="AH365" s="270"/>
      <c r="AI365" s="271"/>
      <c r="AJ365" s="71"/>
      <c r="AK365" s="72"/>
      <c r="AL365" s="63"/>
      <c r="AM365" s="43"/>
      <c r="AN365" s="43"/>
      <c r="AO365" s="43"/>
      <c r="AP365" s="60"/>
      <c r="AQ365" s="60"/>
      <c r="AR365" s="43"/>
      <c r="AS365" s="43"/>
      <c r="AT365" s="43"/>
      <c r="AU365" s="43"/>
      <c r="AV365" s="43"/>
      <c r="AW365" s="43"/>
    </row>
    <row r="366" spans="1:49" ht="24" hidden="1" customHeight="1">
      <c r="A366" s="396">
        <f t="shared" si="15"/>
        <v>0</v>
      </c>
      <c r="B366" s="81">
        <f t="shared" si="16"/>
        <v>0</v>
      </c>
      <c r="N366" s="120" t="s">
        <v>145</v>
      </c>
      <c r="O366" s="83" t="s">
        <v>635</v>
      </c>
      <c r="P366" s="96"/>
      <c r="Q366" s="120" t="s">
        <v>456</v>
      </c>
      <c r="R366" s="120" t="s">
        <v>454</v>
      </c>
      <c r="S366" s="63"/>
      <c r="T366" s="63"/>
      <c r="U366" s="63"/>
      <c r="V366" s="63"/>
      <c r="W366" s="63"/>
      <c r="X366" s="63"/>
      <c r="Y366" s="63"/>
      <c r="Z366" s="268"/>
      <c r="AA366" s="63"/>
      <c r="AB366" s="67"/>
      <c r="AC366" s="68"/>
      <c r="AD366" s="69"/>
      <c r="AE366" s="269"/>
      <c r="AF366" s="69"/>
      <c r="AG366" s="269"/>
      <c r="AH366" s="270"/>
      <c r="AI366" s="271"/>
      <c r="AJ366" s="71"/>
      <c r="AK366" s="72"/>
      <c r="AL366" s="63"/>
      <c r="AM366" s="43"/>
      <c r="AN366" s="43"/>
      <c r="AO366" s="43"/>
      <c r="AP366" s="60"/>
      <c r="AQ366" s="60"/>
      <c r="AR366" s="43"/>
      <c r="AS366" s="43"/>
      <c r="AT366" s="43"/>
      <c r="AU366" s="43"/>
      <c r="AV366" s="43"/>
      <c r="AW366" s="43"/>
    </row>
    <row r="367" spans="1:49" ht="24" hidden="1" customHeight="1">
      <c r="A367" s="396">
        <f t="shared" si="15"/>
        <v>0</v>
      </c>
      <c r="B367" s="81">
        <f t="shared" si="16"/>
        <v>0</v>
      </c>
      <c r="N367" s="120" t="s">
        <v>145</v>
      </c>
      <c r="O367" s="83" t="s">
        <v>636</v>
      </c>
      <c r="P367" s="96"/>
      <c r="Q367" s="120" t="s">
        <v>456</v>
      </c>
      <c r="R367" s="120" t="s">
        <v>454</v>
      </c>
      <c r="S367" s="63"/>
      <c r="T367" s="63"/>
      <c r="U367" s="63"/>
      <c r="V367" s="63"/>
      <c r="W367" s="63"/>
      <c r="X367" s="63"/>
      <c r="Y367" s="63"/>
      <c r="Z367" s="268"/>
      <c r="AA367" s="63"/>
      <c r="AB367" s="67"/>
      <c r="AC367" s="68"/>
      <c r="AD367" s="69"/>
      <c r="AE367" s="269"/>
      <c r="AF367" s="69"/>
      <c r="AG367" s="269"/>
      <c r="AH367" s="270"/>
      <c r="AI367" s="271"/>
      <c r="AJ367" s="71"/>
      <c r="AK367" s="72"/>
      <c r="AL367" s="63"/>
      <c r="AM367" s="43"/>
      <c r="AN367" s="43"/>
      <c r="AO367" s="43"/>
      <c r="AP367" s="60"/>
      <c r="AQ367" s="60"/>
      <c r="AR367" s="43"/>
      <c r="AS367" s="43"/>
      <c r="AT367" s="43"/>
      <c r="AU367" s="43"/>
      <c r="AV367" s="43"/>
      <c r="AW367" s="43"/>
    </row>
    <row r="368" spans="1:49" ht="24" hidden="1" customHeight="1">
      <c r="A368" s="396">
        <f t="shared" si="15"/>
        <v>0</v>
      </c>
      <c r="B368" s="81">
        <f t="shared" si="16"/>
        <v>0</v>
      </c>
      <c r="N368" s="120" t="s">
        <v>145</v>
      </c>
      <c r="O368" s="83" t="s">
        <v>637</v>
      </c>
      <c r="P368" s="96"/>
      <c r="Q368" s="120" t="s">
        <v>456</v>
      </c>
      <c r="R368" s="120" t="s">
        <v>454</v>
      </c>
      <c r="S368" s="63"/>
      <c r="T368" s="63"/>
      <c r="U368" s="63"/>
      <c r="V368" s="63"/>
      <c r="W368" s="63"/>
      <c r="X368" s="63"/>
      <c r="Y368" s="63"/>
      <c r="Z368" s="268"/>
      <c r="AA368" s="63"/>
      <c r="AB368" s="67"/>
      <c r="AC368" s="68"/>
      <c r="AD368" s="69"/>
      <c r="AE368" s="269"/>
      <c r="AF368" s="69"/>
      <c r="AG368" s="269"/>
      <c r="AH368" s="270"/>
      <c r="AI368" s="271"/>
      <c r="AJ368" s="71"/>
      <c r="AK368" s="72"/>
      <c r="AL368" s="63"/>
      <c r="AM368" s="43"/>
      <c r="AN368" s="43"/>
      <c r="AO368" s="43"/>
      <c r="AP368" s="60"/>
      <c r="AQ368" s="60"/>
      <c r="AR368" s="43"/>
      <c r="AS368" s="43"/>
      <c r="AT368" s="43"/>
      <c r="AU368" s="43"/>
      <c r="AV368" s="43"/>
      <c r="AW368" s="43"/>
    </row>
    <row r="369" spans="1:49" ht="24" hidden="1" customHeight="1">
      <c r="A369" s="396">
        <f t="shared" si="15"/>
        <v>0</v>
      </c>
      <c r="B369" s="81">
        <f t="shared" si="16"/>
        <v>0</v>
      </c>
      <c r="N369" s="120" t="s">
        <v>145</v>
      </c>
      <c r="O369" s="83" t="s">
        <v>638</v>
      </c>
      <c r="P369" s="96"/>
      <c r="Q369" s="120" t="s">
        <v>456</v>
      </c>
      <c r="R369" s="120" t="s">
        <v>454</v>
      </c>
      <c r="S369" s="63"/>
      <c r="T369" s="63"/>
      <c r="U369" s="63"/>
      <c r="V369" s="63"/>
      <c r="W369" s="63"/>
      <c r="X369" s="63"/>
      <c r="Y369" s="63"/>
      <c r="Z369" s="268"/>
      <c r="AA369" s="63"/>
      <c r="AB369" s="67"/>
      <c r="AC369" s="68"/>
      <c r="AD369" s="69"/>
      <c r="AE369" s="269"/>
      <c r="AF369" s="69"/>
      <c r="AG369" s="269"/>
      <c r="AH369" s="270"/>
      <c r="AI369" s="271"/>
      <c r="AJ369" s="71"/>
      <c r="AK369" s="72"/>
      <c r="AL369" s="63"/>
      <c r="AM369" s="43"/>
      <c r="AN369" s="43"/>
      <c r="AO369" s="43"/>
      <c r="AP369" s="60"/>
      <c r="AQ369" s="60"/>
      <c r="AR369" s="43"/>
      <c r="AS369" s="43"/>
      <c r="AT369" s="43"/>
      <c r="AU369" s="43"/>
      <c r="AV369" s="43"/>
      <c r="AW369" s="43"/>
    </row>
    <row r="370" spans="1:49" ht="24" hidden="1" customHeight="1">
      <c r="A370" s="396">
        <f t="shared" si="15"/>
        <v>0</v>
      </c>
      <c r="B370" s="81">
        <f t="shared" si="16"/>
        <v>0</v>
      </c>
      <c r="N370" s="120" t="s">
        <v>145</v>
      </c>
      <c r="O370" s="83" t="s">
        <v>639</v>
      </c>
      <c r="P370" s="96"/>
      <c r="Q370" s="120" t="s">
        <v>456</v>
      </c>
      <c r="R370" s="120" t="s">
        <v>454</v>
      </c>
      <c r="S370" s="63"/>
      <c r="T370" s="63"/>
      <c r="U370" s="63"/>
      <c r="V370" s="63"/>
      <c r="W370" s="63"/>
      <c r="X370" s="63"/>
      <c r="Y370" s="63"/>
      <c r="Z370" s="268"/>
      <c r="AA370" s="63"/>
      <c r="AB370" s="67"/>
      <c r="AC370" s="68"/>
      <c r="AD370" s="69"/>
      <c r="AE370" s="269"/>
      <c r="AF370" s="69"/>
      <c r="AG370" s="269"/>
      <c r="AH370" s="270"/>
      <c r="AI370" s="271"/>
      <c r="AJ370" s="71"/>
      <c r="AK370" s="72"/>
      <c r="AL370" s="63"/>
      <c r="AM370" s="43"/>
      <c r="AN370" s="43"/>
      <c r="AO370" s="43"/>
      <c r="AP370" s="60"/>
      <c r="AQ370" s="60"/>
      <c r="AR370" s="43"/>
      <c r="AS370" s="43"/>
      <c r="AT370" s="43"/>
      <c r="AU370" s="43"/>
      <c r="AV370" s="43"/>
      <c r="AW370" s="43"/>
    </row>
    <row r="371" spans="1:49" ht="24" hidden="1" customHeight="1">
      <c r="A371" s="396">
        <f t="shared" si="15"/>
        <v>0</v>
      </c>
      <c r="B371" s="81">
        <f t="shared" si="16"/>
        <v>0</v>
      </c>
      <c r="N371" s="120" t="s">
        <v>145</v>
      </c>
      <c r="O371" s="83" t="s">
        <v>640</v>
      </c>
      <c r="P371" s="96"/>
      <c r="Q371" s="120" t="s">
        <v>456</v>
      </c>
      <c r="R371" s="120" t="s">
        <v>454</v>
      </c>
      <c r="S371" s="63"/>
      <c r="T371" s="63"/>
      <c r="U371" s="63"/>
      <c r="V371" s="63"/>
      <c r="W371" s="63"/>
      <c r="X371" s="63"/>
      <c r="Y371" s="63"/>
      <c r="Z371" s="268"/>
      <c r="AA371" s="63"/>
      <c r="AB371" s="67"/>
      <c r="AC371" s="68"/>
      <c r="AD371" s="69"/>
      <c r="AE371" s="269"/>
      <c r="AF371" s="69"/>
      <c r="AG371" s="269"/>
      <c r="AH371" s="270"/>
      <c r="AI371" s="271"/>
      <c r="AJ371" s="71"/>
      <c r="AK371" s="72"/>
      <c r="AL371" s="63"/>
      <c r="AM371" s="43"/>
      <c r="AN371" s="43"/>
      <c r="AO371" s="43"/>
      <c r="AP371" s="60"/>
      <c r="AQ371" s="60"/>
      <c r="AR371" s="43"/>
      <c r="AS371" s="43"/>
      <c r="AT371" s="43"/>
      <c r="AU371" s="43"/>
      <c r="AV371" s="43"/>
      <c r="AW371" s="43"/>
    </row>
    <row r="372" spans="1:49" ht="24" hidden="1" customHeight="1">
      <c r="A372" s="396">
        <f t="shared" si="15"/>
        <v>0</v>
      </c>
      <c r="B372" s="81">
        <f t="shared" si="16"/>
        <v>0</v>
      </c>
      <c r="N372" s="120" t="s">
        <v>145</v>
      </c>
      <c r="O372" s="83" t="s">
        <v>641</v>
      </c>
      <c r="P372" s="96"/>
      <c r="Q372" s="120" t="s">
        <v>456</v>
      </c>
      <c r="R372" s="120" t="s">
        <v>454</v>
      </c>
      <c r="S372" s="63"/>
      <c r="T372" s="63"/>
      <c r="U372" s="63"/>
      <c r="V372" s="63"/>
      <c r="W372" s="63"/>
      <c r="X372" s="63"/>
      <c r="Y372" s="63"/>
      <c r="Z372" s="268"/>
      <c r="AA372" s="63"/>
      <c r="AB372" s="67"/>
      <c r="AC372" s="68"/>
      <c r="AD372" s="69"/>
      <c r="AE372" s="269"/>
      <c r="AF372" s="69"/>
      <c r="AG372" s="269"/>
      <c r="AH372" s="270"/>
      <c r="AI372" s="271"/>
      <c r="AJ372" s="71"/>
      <c r="AK372" s="72"/>
      <c r="AL372" s="63"/>
      <c r="AM372" s="43"/>
      <c r="AN372" s="43"/>
      <c r="AO372" s="43"/>
      <c r="AP372" s="60"/>
      <c r="AQ372" s="60"/>
      <c r="AR372" s="43"/>
      <c r="AS372" s="43"/>
      <c r="AT372" s="43"/>
      <c r="AU372" s="43"/>
      <c r="AV372" s="43"/>
      <c r="AW372" s="43"/>
    </row>
    <row r="373" spans="1:49" ht="24" hidden="1" customHeight="1">
      <c r="A373" s="396">
        <f t="shared" si="15"/>
        <v>0</v>
      </c>
      <c r="B373" s="81">
        <f t="shared" si="16"/>
        <v>0</v>
      </c>
      <c r="N373" s="120" t="s">
        <v>145</v>
      </c>
      <c r="O373" s="83" t="s">
        <v>642</v>
      </c>
      <c r="P373" s="96"/>
      <c r="Q373" s="120" t="s">
        <v>456</v>
      </c>
      <c r="R373" s="120" t="s">
        <v>454</v>
      </c>
      <c r="S373" s="63"/>
      <c r="T373" s="63"/>
      <c r="U373" s="63"/>
      <c r="V373" s="63"/>
      <c r="W373" s="63"/>
      <c r="X373" s="63"/>
      <c r="Y373" s="63"/>
      <c r="Z373" s="268"/>
      <c r="AA373" s="63"/>
      <c r="AB373" s="67"/>
      <c r="AC373" s="68"/>
      <c r="AD373" s="69"/>
      <c r="AE373" s="269"/>
      <c r="AF373" s="69"/>
      <c r="AG373" s="269"/>
      <c r="AH373" s="270"/>
      <c r="AI373" s="271"/>
      <c r="AJ373" s="71"/>
      <c r="AK373" s="72"/>
      <c r="AL373" s="63"/>
      <c r="AM373" s="43"/>
      <c r="AN373" s="43"/>
      <c r="AO373" s="43"/>
      <c r="AP373" s="60"/>
      <c r="AQ373" s="60"/>
      <c r="AR373" s="43"/>
      <c r="AS373" s="43"/>
      <c r="AT373" s="43"/>
      <c r="AU373" s="43"/>
      <c r="AV373" s="43"/>
      <c r="AW373" s="43"/>
    </row>
    <row r="374" spans="1:49" ht="24" hidden="1" customHeight="1">
      <c r="A374" s="396">
        <f t="shared" si="15"/>
        <v>0</v>
      </c>
      <c r="B374" s="81">
        <f t="shared" si="16"/>
        <v>0</v>
      </c>
      <c r="N374" s="120" t="s">
        <v>145</v>
      </c>
      <c r="O374" s="83" t="s">
        <v>643</v>
      </c>
      <c r="P374" s="96"/>
      <c r="Q374" s="120" t="s">
        <v>456</v>
      </c>
      <c r="R374" s="120" t="s">
        <v>454</v>
      </c>
      <c r="S374" s="63"/>
      <c r="T374" s="63"/>
      <c r="U374" s="63"/>
      <c r="V374" s="63"/>
      <c r="W374" s="63"/>
      <c r="X374" s="63"/>
      <c r="Y374" s="63"/>
      <c r="Z374" s="268"/>
      <c r="AA374" s="63"/>
      <c r="AB374" s="67"/>
      <c r="AC374" s="68"/>
      <c r="AD374" s="69"/>
      <c r="AE374" s="269"/>
      <c r="AF374" s="69"/>
      <c r="AG374" s="269"/>
      <c r="AH374" s="270"/>
      <c r="AI374" s="271"/>
      <c r="AJ374" s="71"/>
      <c r="AK374" s="72"/>
      <c r="AL374" s="63"/>
      <c r="AM374" s="43"/>
      <c r="AN374" s="43"/>
      <c r="AO374" s="43"/>
      <c r="AP374" s="60"/>
      <c r="AQ374" s="60"/>
      <c r="AR374" s="43"/>
      <c r="AS374" s="43"/>
      <c r="AT374" s="43"/>
      <c r="AU374" s="43"/>
      <c r="AV374" s="43"/>
      <c r="AW374" s="43"/>
    </row>
    <row r="375" spans="1:49" ht="24" hidden="1" customHeight="1">
      <c r="A375" s="396">
        <f t="shared" si="15"/>
        <v>0</v>
      </c>
      <c r="B375" s="81">
        <f t="shared" si="16"/>
        <v>0</v>
      </c>
      <c r="N375" s="120" t="s">
        <v>145</v>
      </c>
      <c r="O375" s="83" t="s">
        <v>644</v>
      </c>
      <c r="P375" s="96"/>
      <c r="Q375" s="120" t="s">
        <v>456</v>
      </c>
      <c r="R375" s="120" t="s">
        <v>454</v>
      </c>
      <c r="S375" s="63"/>
      <c r="T375" s="63"/>
      <c r="U375" s="63"/>
      <c r="V375" s="63"/>
      <c r="W375" s="63"/>
      <c r="X375" s="63"/>
      <c r="Y375" s="63"/>
      <c r="Z375" s="268"/>
      <c r="AA375" s="63"/>
      <c r="AB375" s="67"/>
      <c r="AC375" s="68"/>
      <c r="AD375" s="69"/>
      <c r="AE375" s="269"/>
      <c r="AF375" s="69"/>
      <c r="AG375" s="269"/>
      <c r="AH375" s="270"/>
      <c r="AI375" s="271"/>
      <c r="AJ375" s="71"/>
      <c r="AK375" s="72"/>
      <c r="AL375" s="63"/>
      <c r="AM375" s="43"/>
      <c r="AN375" s="43"/>
      <c r="AO375" s="43"/>
      <c r="AP375" s="60"/>
      <c r="AQ375" s="60"/>
      <c r="AR375" s="43"/>
      <c r="AS375" s="43"/>
      <c r="AT375" s="43"/>
      <c r="AU375" s="43"/>
      <c r="AV375" s="43"/>
      <c r="AW375" s="43"/>
    </row>
    <row r="376" spans="1:49" ht="24" hidden="1" customHeight="1">
      <c r="A376" s="396">
        <f t="shared" si="15"/>
        <v>0</v>
      </c>
      <c r="B376" s="81">
        <f t="shared" si="16"/>
        <v>0</v>
      </c>
      <c r="N376" s="120" t="s">
        <v>145</v>
      </c>
      <c r="O376" s="83" t="s">
        <v>645</v>
      </c>
      <c r="P376" s="96"/>
      <c r="Q376" s="120" t="s">
        <v>456</v>
      </c>
      <c r="R376" s="120" t="s">
        <v>454</v>
      </c>
      <c r="S376" s="63"/>
      <c r="T376" s="63"/>
      <c r="U376" s="63"/>
      <c r="V376" s="63"/>
      <c r="W376" s="63"/>
      <c r="X376" s="63"/>
      <c r="Y376" s="63"/>
      <c r="Z376" s="268"/>
      <c r="AA376" s="63"/>
      <c r="AB376" s="67"/>
      <c r="AC376" s="68"/>
      <c r="AD376" s="69"/>
      <c r="AE376" s="269"/>
      <c r="AF376" s="69"/>
      <c r="AG376" s="269"/>
      <c r="AH376" s="270"/>
      <c r="AI376" s="271"/>
      <c r="AJ376" s="71"/>
      <c r="AK376" s="72"/>
      <c r="AL376" s="63"/>
      <c r="AM376" s="43"/>
      <c r="AN376" s="43"/>
      <c r="AO376" s="43"/>
      <c r="AP376" s="60"/>
      <c r="AQ376" s="60"/>
      <c r="AR376" s="43"/>
      <c r="AS376" s="43"/>
      <c r="AT376" s="43"/>
      <c r="AU376" s="43"/>
      <c r="AV376" s="43"/>
      <c r="AW376" s="43"/>
    </row>
    <row r="377" spans="1:49" ht="24" hidden="1" customHeight="1">
      <c r="A377" s="396">
        <f t="shared" si="15"/>
        <v>0</v>
      </c>
      <c r="B377" s="81">
        <f t="shared" si="16"/>
        <v>0</v>
      </c>
      <c r="N377" s="120" t="s">
        <v>145</v>
      </c>
      <c r="O377" s="83" t="s">
        <v>646</v>
      </c>
      <c r="P377" s="96"/>
      <c r="Q377" s="120" t="s">
        <v>456</v>
      </c>
      <c r="R377" s="120" t="s">
        <v>454</v>
      </c>
      <c r="S377" s="63"/>
      <c r="T377" s="63"/>
      <c r="U377" s="63"/>
      <c r="V377" s="63"/>
      <c r="W377" s="63"/>
      <c r="X377" s="63"/>
      <c r="Y377" s="63"/>
      <c r="Z377" s="268"/>
      <c r="AA377" s="63"/>
      <c r="AB377" s="67"/>
      <c r="AC377" s="68"/>
      <c r="AD377" s="69"/>
      <c r="AE377" s="269"/>
      <c r="AF377" s="69"/>
      <c r="AG377" s="269"/>
      <c r="AH377" s="270"/>
      <c r="AI377" s="271"/>
      <c r="AJ377" s="71"/>
      <c r="AK377" s="72"/>
      <c r="AL377" s="63"/>
      <c r="AM377" s="43"/>
      <c r="AN377" s="43"/>
      <c r="AO377" s="43"/>
      <c r="AP377" s="60"/>
      <c r="AQ377" s="60"/>
      <c r="AR377" s="43"/>
      <c r="AS377" s="43"/>
      <c r="AT377" s="43"/>
      <c r="AU377" s="43"/>
      <c r="AV377" s="43"/>
      <c r="AW377" s="43"/>
    </row>
    <row r="378" spans="1:49" ht="24" hidden="1" customHeight="1">
      <c r="A378" s="396">
        <f t="shared" si="15"/>
        <v>0</v>
      </c>
      <c r="B378" s="81">
        <f t="shared" si="16"/>
        <v>0</v>
      </c>
      <c r="N378" s="120" t="s">
        <v>145</v>
      </c>
      <c r="O378" s="83" t="s">
        <v>647</v>
      </c>
      <c r="P378" s="96"/>
      <c r="Q378" s="120" t="s">
        <v>456</v>
      </c>
      <c r="R378" s="120" t="s">
        <v>454</v>
      </c>
      <c r="S378" s="63"/>
      <c r="T378" s="63"/>
      <c r="U378" s="63"/>
      <c r="V378" s="63"/>
      <c r="W378" s="63"/>
      <c r="X378" s="63"/>
      <c r="Y378" s="63"/>
      <c r="Z378" s="268"/>
      <c r="AA378" s="63"/>
      <c r="AB378" s="67"/>
      <c r="AC378" s="68"/>
      <c r="AD378" s="69"/>
      <c r="AE378" s="269"/>
      <c r="AF378" s="69"/>
      <c r="AG378" s="269"/>
      <c r="AH378" s="270"/>
      <c r="AI378" s="271"/>
      <c r="AJ378" s="71"/>
      <c r="AK378" s="72"/>
      <c r="AL378" s="63"/>
      <c r="AM378" s="43"/>
      <c r="AN378" s="43"/>
      <c r="AO378" s="43"/>
      <c r="AP378" s="60"/>
      <c r="AQ378" s="60"/>
      <c r="AR378" s="43"/>
      <c r="AS378" s="43"/>
      <c r="AT378" s="43"/>
      <c r="AU378" s="43"/>
      <c r="AV378" s="43"/>
      <c r="AW378" s="43"/>
    </row>
    <row r="379" spans="1:49" ht="24" hidden="1" customHeight="1">
      <c r="A379" s="396">
        <f t="shared" si="15"/>
        <v>0</v>
      </c>
      <c r="B379" s="81">
        <f t="shared" si="16"/>
        <v>0</v>
      </c>
      <c r="N379" s="120" t="s">
        <v>145</v>
      </c>
      <c r="O379" s="83" t="s">
        <v>648</v>
      </c>
      <c r="P379" s="96"/>
      <c r="Q379" s="120" t="s">
        <v>456</v>
      </c>
      <c r="R379" s="120" t="s">
        <v>454</v>
      </c>
      <c r="S379" s="63"/>
      <c r="T379" s="63"/>
      <c r="U379" s="63"/>
      <c r="V379" s="63"/>
      <c r="W379" s="63"/>
      <c r="X379" s="63"/>
      <c r="Y379" s="63"/>
      <c r="Z379" s="268"/>
      <c r="AA379" s="63"/>
      <c r="AB379" s="67"/>
      <c r="AC379" s="68"/>
      <c r="AD379" s="69"/>
      <c r="AE379" s="269"/>
      <c r="AF379" s="69"/>
      <c r="AG379" s="269"/>
      <c r="AH379" s="270"/>
      <c r="AI379" s="271"/>
      <c r="AJ379" s="71"/>
      <c r="AK379" s="72"/>
      <c r="AL379" s="63"/>
      <c r="AM379" s="43"/>
      <c r="AN379" s="43"/>
      <c r="AO379" s="43"/>
      <c r="AP379" s="60"/>
      <c r="AQ379" s="60"/>
      <c r="AR379" s="43"/>
      <c r="AS379" s="43"/>
      <c r="AT379" s="43"/>
      <c r="AU379" s="43"/>
      <c r="AV379" s="43"/>
      <c r="AW379" s="43"/>
    </row>
    <row r="380" spans="1:49" ht="24" hidden="1" customHeight="1">
      <c r="A380" s="396">
        <f t="shared" si="15"/>
        <v>0</v>
      </c>
      <c r="B380" s="81">
        <f t="shared" si="16"/>
        <v>0</v>
      </c>
      <c r="N380" s="120" t="s">
        <v>145</v>
      </c>
      <c r="O380" s="83" t="s">
        <v>649</v>
      </c>
      <c r="P380" s="96"/>
      <c r="Q380" s="120" t="s">
        <v>456</v>
      </c>
      <c r="R380" s="120" t="s">
        <v>454</v>
      </c>
      <c r="S380" s="63"/>
      <c r="T380" s="63"/>
      <c r="U380" s="63"/>
      <c r="V380" s="63"/>
      <c r="W380" s="63"/>
      <c r="X380" s="63"/>
      <c r="Y380" s="63"/>
      <c r="Z380" s="268"/>
      <c r="AA380" s="63"/>
      <c r="AB380" s="67"/>
      <c r="AC380" s="68"/>
      <c r="AD380" s="69"/>
      <c r="AE380" s="269"/>
      <c r="AF380" s="69"/>
      <c r="AG380" s="269"/>
      <c r="AH380" s="270"/>
      <c r="AI380" s="271"/>
      <c r="AJ380" s="71"/>
      <c r="AK380" s="72"/>
      <c r="AL380" s="63"/>
      <c r="AM380" s="43"/>
      <c r="AN380" s="43"/>
      <c r="AO380" s="43"/>
      <c r="AP380" s="60"/>
      <c r="AQ380" s="60"/>
      <c r="AR380" s="43"/>
      <c r="AS380" s="43"/>
      <c r="AT380" s="43"/>
      <c r="AU380" s="43"/>
      <c r="AV380" s="43"/>
      <c r="AW380" s="43"/>
    </row>
    <row r="381" spans="1:49" ht="24" hidden="1" customHeight="1">
      <c r="A381" s="396">
        <f t="shared" si="15"/>
        <v>0</v>
      </c>
      <c r="B381" s="81">
        <f t="shared" si="16"/>
        <v>0</v>
      </c>
      <c r="N381" s="120" t="s">
        <v>145</v>
      </c>
      <c r="O381" s="83" t="s">
        <v>650</v>
      </c>
      <c r="P381" s="96"/>
      <c r="Q381" s="120" t="s">
        <v>456</v>
      </c>
      <c r="R381" s="120" t="s">
        <v>454</v>
      </c>
      <c r="S381" s="63"/>
      <c r="T381" s="63"/>
      <c r="U381" s="63"/>
      <c r="V381" s="63"/>
      <c r="W381" s="63"/>
      <c r="X381" s="63"/>
      <c r="Y381" s="63"/>
      <c r="Z381" s="268"/>
      <c r="AA381" s="63"/>
      <c r="AB381" s="67"/>
      <c r="AC381" s="68"/>
      <c r="AD381" s="69"/>
      <c r="AE381" s="269"/>
      <c r="AF381" s="69"/>
      <c r="AG381" s="269"/>
      <c r="AH381" s="270"/>
      <c r="AI381" s="271"/>
      <c r="AJ381" s="71"/>
      <c r="AK381" s="72"/>
      <c r="AL381" s="63"/>
      <c r="AM381" s="43"/>
      <c r="AN381" s="43"/>
      <c r="AO381" s="43"/>
      <c r="AP381" s="60"/>
      <c r="AQ381" s="60"/>
      <c r="AR381" s="43"/>
      <c r="AS381" s="43"/>
      <c r="AT381" s="43"/>
      <c r="AU381" s="43"/>
      <c r="AV381" s="43"/>
      <c r="AW381" s="43"/>
    </row>
    <row r="382" spans="1:49" ht="24" hidden="1" customHeight="1">
      <c r="A382" s="396">
        <f t="shared" si="15"/>
        <v>0</v>
      </c>
      <c r="B382" s="81">
        <f t="shared" si="16"/>
        <v>0</v>
      </c>
      <c r="N382" s="120" t="s">
        <v>145</v>
      </c>
      <c r="O382" s="83" t="s">
        <v>651</v>
      </c>
      <c r="P382" s="96"/>
      <c r="Q382" s="120" t="s">
        <v>456</v>
      </c>
      <c r="R382" s="120" t="s">
        <v>454</v>
      </c>
      <c r="S382" s="63"/>
      <c r="T382" s="63"/>
      <c r="U382" s="63"/>
      <c r="V382" s="63"/>
      <c r="W382" s="63"/>
      <c r="X382" s="63"/>
      <c r="Y382" s="63"/>
      <c r="Z382" s="268"/>
      <c r="AA382" s="63"/>
      <c r="AB382" s="67"/>
      <c r="AC382" s="68"/>
      <c r="AD382" s="69"/>
      <c r="AE382" s="269"/>
      <c r="AF382" s="69"/>
      <c r="AG382" s="269"/>
      <c r="AH382" s="270"/>
      <c r="AI382" s="271"/>
      <c r="AJ382" s="71"/>
      <c r="AK382" s="72"/>
      <c r="AL382" s="63"/>
      <c r="AM382" s="43"/>
      <c r="AN382" s="43"/>
      <c r="AO382" s="43"/>
      <c r="AP382" s="60"/>
      <c r="AQ382" s="60"/>
      <c r="AR382" s="43"/>
      <c r="AS382" s="43"/>
      <c r="AT382" s="43"/>
      <c r="AU382" s="43"/>
      <c r="AV382" s="43"/>
      <c r="AW382" s="43"/>
    </row>
    <row r="383" spans="1:49" ht="24" hidden="1" customHeight="1">
      <c r="A383" s="396">
        <f t="shared" si="15"/>
        <v>0</v>
      </c>
      <c r="B383" s="81">
        <f t="shared" si="16"/>
        <v>0</v>
      </c>
      <c r="N383" s="120" t="s">
        <v>145</v>
      </c>
      <c r="O383" s="83" t="s">
        <v>652</v>
      </c>
      <c r="P383" s="96"/>
      <c r="Q383" s="120" t="s">
        <v>456</v>
      </c>
      <c r="R383" s="120" t="s">
        <v>454</v>
      </c>
      <c r="S383" s="63"/>
      <c r="T383" s="63"/>
      <c r="U383" s="63"/>
      <c r="V383" s="63"/>
      <c r="W383" s="63"/>
      <c r="X383" s="63"/>
      <c r="Y383" s="63"/>
      <c r="Z383" s="268"/>
      <c r="AA383" s="63"/>
      <c r="AB383" s="67"/>
      <c r="AC383" s="68"/>
      <c r="AD383" s="69"/>
      <c r="AE383" s="269"/>
      <c r="AF383" s="69"/>
      <c r="AG383" s="269"/>
      <c r="AH383" s="270"/>
      <c r="AI383" s="271"/>
      <c r="AJ383" s="71"/>
      <c r="AK383" s="72"/>
      <c r="AL383" s="63"/>
      <c r="AM383" s="43"/>
      <c r="AN383" s="43"/>
      <c r="AO383" s="43"/>
      <c r="AP383" s="60"/>
      <c r="AQ383" s="60"/>
      <c r="AR383" s="43"/>
      <c r="AS383" s="43"/>
      <c r="AT383" s="43"/>
      <c r="AU383" s="43"/>
      <c r="AV383" s="43"/>
      <c r="AW383" s="43"/>
    </row>
    <row r="384" spans="1:49" ht="24" hidden="1" customHeight="1">
      <c r="A384" s="396">
        <f t="shared" si="15"/>
        <v>0</v>
      </c>
      <c r="B384" s="81">
        <f t="shared" si="16"/>
        <v>0</v>
      </c>
      <c r="N384" s="120" t="s">
        <v>145</v>
      </c>
      <c r="O384" s="83" t="s">
        <v>653</v>
      </c>
      <c r="P384" s="96"/>
      <c r="Q384" s="120" t="s">
        <v>456</v>
      </c>
      <c r="R384" s="120" t="s">
        <v>454</v>
      </c>
      <c r="S384" s="63"/>
      <c r="T384" s="63"/>
      <c r="U384" s="63"/>
      <c r="V384" s="63"/>
      <c r="W384" s="63"/>
      <c r="X384" s="63"/>
      <c r="Y384" s="63"/>
      <c r="Z384" s="268"/>
      <c r="AA384" s="63"/>
      <c r="AB384" s="67"/>
      <c r="AC384" s="68"/>
      <c r="AD384" s="69"/>
      <c r="AE384" s="269"/>
      <c r="AF384" s="69"/>
      <c r="AG384" s="269"/>
      <c r="AH384" s="270"/>
      <c r="AI384" s="271"/>
      <c r="AJ384" s="71"/>
      <c r="AK384" s="72"/>
      <c r="AL384" s="63"/>
      <c r="AM384" s="43"/>
      <c r="AN384" s="43"/>
      <c r="AO384" s="43"/>
      <c r="AP384" s="60"/>
      <c r="AQ384" s="60"/>
      <c r="AR384" s="43"/>
      <c r="AS384" s="43"/>
      <c r="AT384" s="43"/>
      <c r="AU384" s="43"/>
      <c r="AV384" s="43"/>
      <c r="AW384" s="43"/>
    </row>
    <row r="385" spans="1:49" ht="24" hidden="1" customHeight="1">
      <c r="A385" s="396">
        <f t="shared" si="15"/>
        <v>0</v>
      </c>
      <c r="B385" s="81">
        <f t="shared" si="16"/>
        <v>0</v>
      </c>
      <c r="N385" s="120" t="s">
        <v>145</v>
      </c>
      <c r="O385" s="83" t="s">
        <v>654</v>
      </c>
      <c r="P385" s="96"/>
      <c r="Q385" s="120" t="s">
        <v>456</v>
      </c>
      <c r="R385" s="120" t="s">
        <v>454</v>
      </c>
      <c r="S385" s="63"/>
      <c r="T385" s="63"/>
      <c r="U385" s="63"/>
      <c r="V385" s="63"/>
      <c r="W385" s="63"/>
      <c r="X385" s="63"/>
      <c r="Y385" s="63"/>
      <c r="Z385" s="268"/>
      <c r="AA385" s="63"/>
      <c r="AB385" s="67"/>
      <c r="AC385" s="68"/>
      <c r="AD385" s="69"/>
      <c r="AE385" s="269"/>
      <c r="AF385" s="69"/>
      <c r="AG385" s="269"/>
      <c r="AH385" s="270"/>
      <c r="AI385" s="271"/>
      <c r="AJ385" s="71"/>
      <c r="AK385" s="72"/>
      <c r="AL385" s="63"/>
      <c r="AM385" s="43"/>
      <c r="AN385" s="43"/>
      <c r="AO385" s="43"/>
      <c r="AP385" s="60"/>
      <c r="AQ385" s="60"/>
      <c r="AR385" s="43"/>
      <c r="AS385" s="43"/>
      <c r="AT385" s="43"/>
      <c r="AU385" s="43"/>
      <c r="AV385" s="43"/>
      <c r="AW385" s="43"/>
    </row>
    <row r="386" spans="1:49" ht="24" hidden="1" customHeight="1">
      <c r="A386" s="396">
        <f t="shared" si="15"/>
        <v>0</v>
      </c>
      <c r="B386" s="81">
        <f t="shared" si="16"/>
        <v>0</v>
      </c>
      <c r="N386" s="120" t="s">
        <v>145</v>
      </c>
      <c r="O386" s="83" t="s">
        <v>655</v>
      </c>
      <c r="P386" s="96"/>
      <c r="Q386" s="120" t="s">
        <v>456</v>
      </c>
      <c r="R386" s="120" t="s">
        <v>454</v>
      </c>
      <c r="S386" s="63"/>
      <c r="T386" s="63"/>
      <c r="U386" s="63"/>
      <c r="V386" s="63"/>
      <c r="W386" s="63"/>
      <c r="X386" s="63"/>
      <c r="Y386" s="63"/>
      <c r="Z386" s="268"/>
      <c r="AA386" s="63"/>
      <c r="AB386" s="67"/>
      <c r="AC386" s="68"/>
      <c r="AD386" s="69"/>
      <c r="AE386" s="269"/>
      <c r="AF386" s="69"/>
      <c r="AG386" s="269"/>
      <c r="AH386" s="270"/>
      <c r="AI386" s="271"/>
      <c r="AJ386" s="71"/>
      <c r="AK386" s="72"/>
      <c r="AL386" s="63"/>
      <c r="AM386" s="43"/>
      <c r="AN386" s="43"/>
      <c r="AO386" s="43"/>
      <c r="AP386" s="60"/>
      <c r="AQ386" s="60"/>
      <c r="AR386" s="43"/>
      <c r="AS386" s="43"/>
      <c r="AT386" s="43"/>
      <c r="AU386" s="43"/>
      <c r="AV386" s="43"/>
      <c r="AW386" s="43"/>
    </row>
    <row r="387" spans="1:49" ht="24" hidden="1" customHeight="1">
      <c r="A387" s="396">
        <f t="shared" si="15"/>
        <v>0</v>
      </c>
      <c r="B387" s="81">
        <f t="shared" si="16"/>
        <v>0</v>
      </c>
      <c r="N387" s="120" t="s">
        <v>145</v>
      </c>
      <c r="O387" s="83" t="s">
        <v>656</v>
      </c>
      <c r="P387" s="96"/>
      <c r="Q387" s="120" t="s">
        <v>456</v>
      </c>
      <c r="R387" s="120" t="s">
        <v>454</v>
      </c>
      <c r="S387" s="63"/>
      <c r="T387" s="63"/>
      <c r="U387" s="63"/>
      <c r="V387" s="63"/>
      <c r="W387" s="63"/>
      <c r="X387" s="63"/>
      <c r="Y387" s="63"/>
      <c r="Z387" s="268"/>
      <c r="AA387" s="63"/>
      <c r="AB387" s="67"/>
      <c r="AC387" s="68"/>
      <c r="AD387" s="69"/>
      <c r="AE387" s="269"/>
      <c r="AF387" s="69"/>
      <c r="AG387" s="269"/>
      <c r="AH387" s="270"/>
      <c r="AI387" s="271"/>
      <c r="AJ387" s="71"/>
      <c r="AK387" s="72"/>
      <c r="AL387" s="63"/>
      <c r="AM387" s="43"/>
      <c r="AN387" s="43"/>
      <c r="AO387" s="43"/>
      <c r="AP387" s="60"/>
      <c r="AQ387" s="60"/>
      <c r="AR387" s="43"/>
      <c r="AS387" s="43"/>
      <c r="AT387" s="43"/>
      <c r="AU387" s="43"/>
      <c r="AV387" s="43"/>
      <c r="AW387" s="43"/>
    </row>
    <row r="388" spans="1:49" ht="24" hidden="1" customHeight="1">
      <c r="A388" s="396">
        <f t="shared" si="15"/>
        <v>0</v>
      </c>
      <c r="B388" s="81">
        <f t="shared" si="16"/>
        <v>0</v>
      </c>
      <c r="N388" s="120" t="s">
        <v>145</v>
      </c>
      <c r="O388" s="83" t="s">
        <v>657</v>
      </c>
      <c r="P388" s="96"/>
      <c r="Q388" s="120" t="s">
        <v>456</v>
      </c>
      <c r="R388" s="120" t="s">
        <v>454</v>
      </c>
      <c r="S388" s="63"/>
      <c r="T388" s="63"/>
      <c r="U388" s="63"/>
      <c r="V388" s="63"/>
      <c r="W388" s="63"/>
      <c r="X388" s="63"/>
      <c r="Y388" s="63"/>
      <c r="Z388" s="268"/>
      <c r="AA388" s="63"/>
      <c r="AB388" s="67"/>
      <c r="AC388" s="68"/>
      <c r="AD388" s="69"/>
      <c r="AE388" s="269"/>
      <c r="AF388" s="69"/>
      <c r="AG388" s="269"/>
      <c r="AH388" s="270"/>
      <c r="AI388" s="271"/>
      <c r="AJ388" s="71"/>
      <c r="AK388" s="72"/>
      <c r="AL388" s="63"/>
      <c r="AM388" s="43"/>
      <c r="AN388" s="43"/>
      <c r="AO388" s="43"/>
      <c r="AP388" s="60"/>
      <c r="AQ388" s="60"/>
      <c r="AR388" s="43"/>
      <c r="AS388" s="43"/>
      <c r="AT388" s="43"/>
      <c r="AU388" s="43"/>
      <c r="AV388" s="43"/>
      <c r="AW388" s="43"/>
    </row>
    <row r="389" spans="1:49" ht="24" hidden="1" customHeight="1">
      <c r="A389" s="396">
        <f t="shared" si="15"/>
        <v>0</v>
      </c>
      <c r="B389" s="81">
        <f t="shared" si="16"/>
        <v>0</v>
      </c>
      <c r="N389" s="120" t="s">
        <v>145</v>
      </c>
      <c r="O389" s="83" t="s">
        <v>658</v>
      </c>
      <c r="P389" s="96"/>
      <c r="Q389" s="120" t="s">
        <v>456</v>
      </c>
      <c r="R389" s="120" t="s">
        <v>454</v>
      </c>
      <c r="S389" s="63"/>
      <c r="T389" s="63"/>
      <c r="U389" s="63"/>
      <c r="V389" s="63"/>
      <c r="W389" s="63"/>
      <c r="X389" s="63"/>
      <c r="Y389" s="63"/>
      <c r="Z389" s="268"/>
      <c r="AA389" s="63"/>
      <c r="AB389" s="67"/>
      <c r="AC389" s="68"/>
      <c r="AD389" s="69"/>
      <c r="AE389" s="269"/>
      <c r="AF389" s="69"/>
      <c r="AG389" s="269"/>
      <c r="AH389" s="270"/>
      <c r="AI389" s="271"/>
      <c r="AJ389" s="71"/>
      <c r="AK389" s="72"/>
      <c r="AL389" s="63"/>
      <c r="AM389" s="43"/>
      <c r="AN389" s="43"/>
      <c r="AO389" s="43"/>
      <c r="AP389" s="60"/>
      <c r="AQ389" s="60"/>
      <c r="AR389" s="43"/>
      <c r="AS389" s="43"/>
      <c r="AT389" s="43"/>
      <c r="AU389" s="43"/>
      <c r="AV389" s="43"/>
      <c r="AW389" s="43"/>
    </row>
    <row r="390" spans="1:49" ht="24" hidden="1" customHeight="1">
      <c r="A390" s="396">
        <f t="shared" si="15"/>
        <v>0</v>
      </c>
      <c r="B390" s="81">
        <f t="shared" si="16"/>
        <v>0</v>
      </c>
      <c r="N390" s="120" t="s">
        <v>145</v>
      </c>
      <c r="O390" s="83" t="s">
        <v>659</v>
      </c>
      <c r="P390" s="96"/>
      <c r="Q390" s="120" t="s">
        <v>456</v>
      </c>
      <c r="R390" s="120" t="s">
        <v>454</v>
      </c>
      <c r="S390" s="63"/>
      <c r="T390" s="63"/>
      <c r="U390" s="63"/>
      <c r="V390" s="63"/>
      <c r="W390" s="63"/>
      <c r="X390" s="63"/>
      <c r="Y390" s="63"/>
      <c r="Z390" s="268"/>
      <c r="AA390" s="63"/>
      <c r="AB390" s="67"/>
      <c r="AC390" s="68"/>
      <c r="AD390" s="69"/>
      <c r="AE390" s="269"/>
      <c r="AF390" s="69"/>
      <c r="AG390" s="269"/>
      <c r="AH390" s="270"/>
      <c r="AI390" s="271"/>
      <c r="AJ390" s="71"/>
      <c r="AK390" s="72"/>
      <c r="AL390" s="63"/>
      <c r="AM390" s="43"/>
      <c r="AN390" s="43"/>
      <c r="AO390" s="43"/>
      <c r="AP390" s="60"/>
      <c r="AQ390" s="60"/>
      <c r="AR390" s="43"/>
      <c r="AS390" s="43"/>
      <c r="AT390" s="43"/>
      <c r="AU390" s="43"/>
      <c r="AV390" s="43"/>
      <c r="AW390" s="43"/>
    </row>
    <row r="391" spans="1:49" ht="24" hidden="1" customHeight="1">
      <c r="A391" s="396">
        <f t="shared" si="15"/>
        <v>0</v>
      </c>
      <c r="B391" s="81">
        <f t="shared" si="16"/>
        <v>0</v>
      </c>
      <c r="N391" s="120" t="s">
        <v>145</v>
      </c>
      <c r="O391" s="83" t="s">
        <v>660</v>
      </c>
      <c r="P391" s="96"/>
      <c r="Q391" s="120" t="s">
        <v>456</v>
      </c>
      <c r="R391" s="120" t="s">
        <v>454</v>
      </c>
      <c r="S391" s="63"/>
      <c r="T391" s="63"/>
      <c r="U391" s="63"/>
      <c r="V391" s="63"/>
      <c r="W391" s="63"/>
      <c r="X391" s="63"/>
      <c r="Y391" s="63"/>
      <c r="Z391" s="268"/>
      <c r="AA391" s="63"/>
      <c r="AB391" s="67"/>
      <c r="AC391" s="68"/>
      <c r="AD391" s="69"/>
      <c r="AE391" s="269"/>
      <c r="AF391" s="69"/>
      <c r="AG391" s="269"/>
      <c r="AH391" s="270"/>
      <c r="AI391" s="271"/>
      <c r="AJ391" s="71"/>
      <c r="AK391" s="72"/>
      <c r="AL391" s="63"/>
      <c r="AM391" s="43"/>
      <c r="AN391" s="43"/>
      <c r="AO391" s="43"/>
      <c r="AP391" s="60"/>
      <c r="AQ391" s="60"/>
      <c r="AR391" s="43"/>
      <c r="AS391" s="43"/>
      <c r="AT391" s="43"/>
      <c r="AU391" s="43"/>
      <c r="AV391" s="43"/>
      <c r="AW391" s="43"/>
    </row>
    <row r="392" spans="1:49" ht="24" hidden="1" customHeight="1">
      <c r="A392" s="396">
        <f t="shared" si="15"/>
        <v>0</v>
      </c>
      <c r="B392" s="81">
        <f t="shared" si="16"/>
        <v>0</v>
      </c>
      <c r="N392" s="120" t="s">
        <v>145</v>
      </c>
      <c r="O392" s="83" t="s">
        <v>661</v>
      </c>
      <c r="P392" s="96"/>
      <c r="Q392" s="120" t="s">
        <v>456</v>
      </c>
      <c r="R392" s="120" t="s">
        <v>454</v>
      </c>
      <c r="S392" s="63"/>
      <c r="T392" s="63"/>
      <c r="U392" s="63"/>
      <c r="V392" s="63"/>
      <c r="W392" s="63"/>
      <c r="X392" s="63"/>
      <c r="Y392" s="63"/>
      <c r="Z392" s="268"/>
      <c r="AA392" s="63"/>
      <c r="AB392" s="67"/>
      <c r="AC392" s="68"/>
      <c r="AD392" s="69"/>
      <c r="AE392" s="269"/>
      <c r="AF392" s="69"/>
      <c r="AG392" s="269"/>
      <c r="AH392" s="270"/>
      <c r="AI392" s="271"/>
      <c r="AJ392" s="71"/>
      <c r="AK392" s="72"/>
      <c r="AL392" s="63"/>
      <c r="AM392" s="43"/>
      <c r="AN392" s="43"/>
      <c r="AO392" s="43"/>
      <c r="AP392" s="60"/>
      <c r="AQ392" s="60"/>
      <c r="AR392" s="43"/>
      <c r="AS392" s="43"/>
      <c r="AT392" s="43"/>
      <c r="AU392" s="43"/>
      <c r="AV392" s="43"/>
      <c r="AW392" s="43"/>
    </row>
    <row r="393" spans="1:49" ht="24" hidden="1" customHeight="1">
      <c r="A393" s="396">
        <f t="shared" si="15"/>
        <v>0</v>
      </c>
      <c r="B393" s="81">
        <f t="shared" si="16"/>
        <v>0</v>
      </c>
      <c r="N393" s="120" t="s">
        <v>145</v>
      </c>
      <c r="O393" s="83" t="s">
        <v>662</v>
      </c>
      <c r="P393" s="96"/>
      <c r="Q393" s="120" t="s">
        <v>456</v>
      </c>
      <c r="R393" s="120" t="s">
        <v>454</v>
      </c>
      <c r="S393" s="63"/>
      <c r="T393" s="63"/>
      <c r="U393" s="63"/>
      <c r="V393" s="63"/>
      <c r="W393" s="63"/>
      <c r="X393" s="63"/>
      <c r="Y393" s="63"/>
      <c r="Z393" s="268"/>
      <c r="AA393" s="63"/>
      <c r="AB393" s="67"/>
      <c r="AC393" s="68"/>
      <c r="AD393" s="69"/>
      <c r="AE393" s="269"/>
      <c r="AF393" s="69"/>
      <c r="AG393" s="269"/>
      <c r="AH393" s="270"/>
      <c r="AI393" s="271"/>
      <c r="AJ393" s="71"/>
      <c r="AK393" s="72"/>
      <c r="AL393" s="63"/>
      <c r="AM393" s="43"/>
      <c r="AN393" s="43"/>
      <c r="AO393" s="43"/>
      <c r="AP393" s="60"/>
      <c r="AQ393" s="60"/>
      <c r="AR393" s="43"/>
      <c r="AS393" s="43"/>
      <c r="AT393" s="43"/>
      <c r="AU393" s="43"/>
      <c r="AV393" s="43"/>
      <c r="AW393" s="43"/>
    </row>
    <row r="394" spans="1:49" ht="24" hidden="1" customHeight="1">
      <c r="A394" s="396">
        <f t="shared" ref="A394:A457" si="17">+J394*L394</f>
        <v>0</v>
      </c>
      <c r="B394" s="81">
        <f t="shared" si="16"/>
        <v>0</v>
      </c>
      <c r="N394" s="120" t="s">
        <v>145</v>
      </c>
      <c r="O394" s="83" t="s">
        <v>663</v>
      </c>
      <c r="P394" s="96"/>
      <c r="Q394" s="120" t="s">
        <v>456</v>
      </c>
      <c r="R394" s="120" t="s">
        <v>454</v>
      </c>
      <c r="S394" s="63"/>
      <c r="T394" s="63"/>
      <c r="U394" s="63"/>
      <c r="V394" s="63"/>
      <c r="W394" s="63"/>
      <c r="X394" s="63"/>
      <c r="Y394" s="63"/>
      <c r="Z394" s="268"/>
      <c r="AA394" s="63"/>
      <c r="AB394" s="67"/>
      <c r="AC394" s="68"/>
      <c r="AD394" s="69"/>
      <c r="AE394" s="269"/>
      <c r="AF394" s="69"/>
      <c r="AG394" s="269"/>
      <c r="AH394" s="270"/>
      <c r="AI394" s="271"/>
      <c r="AJ394" s="71"/>
      <c r="AK394" s="72"/>
      <c r="AL394" s="63"/>
      <c r="AM394" s="43"/>
      <c r="AN394" s="43"/>
      <c r="AO394" s="43"/>
      <c r="AP394" s="60"/>
      <c r="AQ394" s="60"/>
      <c r="AR394" s="43"/>
      <c r="AS394" s="43"/>
      <c r="AT394" s="43"/>
      <c r="AU394" s="43"/>
      <c r="AV394" s="43"/>
      <c r="AW394" s="43"/>
    </row>
    <row r="395" spans="1:49" ht="24" hidden="1" customHeight="1">
      <c r="A395" s="396">
        <f t="shared" si="17"/>
        <v>0</v>
      </c>
      <c r="B395" s="81">
        <f t="shared" si="16"/>
        <v>0</v>
      </c>
      <c r="N395" s="120" t="s">
        <v>145</v>
      </c>
      <c r="O395" s="83" t="s">
        <v>664</v>
      </c>
      <c r="P395" s="96"/>
      <c r="Q395" s="120" t="s">
        <v>456</v>
      </c>
      <c r="R395" s="120" t="s">
        <v>454</v>
      </c>
      <c r="S395" s="63"/>
      <c r="T395" s="63"/>
      <c r="U395" s="63"/>
      <c r="V395" s="63"/>
      <c r="W395" s="63"/>
      <c r="X395" s="63"/>
      <c r="Y395" s="63"/>
      <c r="Z395" s="268"/>
      <c r="AA395" s="63"/>
      <c r="AB395" s="67"/>
      <c r="AC395" s="68"/>
      <c r="AD395" s="69"/>
      <c r="AE395" s="269"/>
      <c r="AF395" s="69"/>
      <c r="AG395" s="269"/>
      <c r="AH395" s="270"/>
      <c r="AI395" s="271"/>
      <c r="AJ395" s="71"/>
      <c r="AK395" s="72"/>
      <c r="AL395" s="63"/>
      <c r="AM395" s="43"/>
      <c r="AN395" s="43"/>
      <c r="AO395" s="43"/>
      <c r="AP395" s="60"/>
      <c r="AQ395" s="60"/>
      <c r="AR395" s="43"/>
      <c r="AS395" s="43"/>
      <c r="AT395" s="43"/>
      <c r="AU395" s="43"/>
      <c r="AV395" s="43"/>
      <c r="AW395" s="43"/>
    </row>
    <row r="396" spans="1:49" ht="24" hidden="1" customHeight="1">
      <c r="A396" s="396">
        <f t="shared" si="17"/>
        <v>0</v>
      </c>
      <c r="B396" s="81">
        <f t="shared" si="16"/>
        <v>0</v>
      </c>
      <c r="N396" s="120" t="s">
        <v>145</v>
      </c>
      <c r="O396" s="83" t="s">
        <v>665</v>
      </c>
      <c r="P396" s="96"/>
      <c r="Q396" s="120" t="s">
        <v>456</v>
      </c>
      <c r="R396" s="120" t="s">
        <v>454</v>
      </c>
      <c r="S396" s="63"/>
      <c r="T396" s="63"/>
      <c r="U396" s="63"/>
      <c r="V396" s="63"/>
      <c r="W396" s="63"/>
      <c r="X396" s="63"/>
      <c r="Y396" s="63"/>
      <c r="Z396" s="268"/>
      <c r="AA396" s="63"/>
      <c r="AB396" s="67"/>
      <c r="AC396" s="68"/>
      <c r="AD396" s="69"/>
      <c r="AE396" s="269"/>
      <c r="AF396" s="69"/>
      <c r="AG396" s="269"/>
      <c r="AH396" s="270"/>
      <c r="AI396" s="271"/>
      <c r="AJ396" s="71"/>
      <c r="AK396" s="72"/>
      <c r="AL396" s="63"/>
      <c r="AM396" s="43"/>
      <c r="AN396" s="43"/>
      <c r="AO396" s="43"/>
      <c r="AP396" s="60"/>
      <c r="AQ396" s="60"/>
      <c r="AR396" s="43"/>
      <c r="AS396" s="43"/>
      <c r="AT396" s="43"/>
      <c r="AU396" s="43"/>
      <c r="AV396" s="43"/>
      <c r="AW396" s="43"/>
    </row>
    <row r="397" spans="1:49" ht="24" hidden="1" customHeight="1">
      <c r="A397" s="396">
        <f t="shared" si="17"/>
        <v>0</v>
      </c>
      <c r="B397" s="81">
        <f t="shared" si="16"/>
        <v>0</v>
      </c>
      <c r="N397" s="120" t="s">
        <v>145</v>
      </c>
      <c r="O397" s="83" t="s">
        <v>666</v>
      </c>
      <c r="P397" s="96"/>
      <c r="Q397" s="120" t="s">
        <v>456</v>
      </c>
      <c r="R397" s="120" t="s">
        <v>454</v>
      </c>
      <c r="S397" s="63"/>
      <c r="T397" s="63"/>
      <c r="U397" s="63"/>
      <c r="V397" s="63"/>
      <c r="W397" s="63"/>
      <c r="X397" s="63"/>
      <c r="Y397" s="63"/>
      <c r="Z397" s="268"/>
      <c r="AA397" s="63"/>
      <c r="AB397" s="67"/>
      <c r="AC397" s="68"/>
      <c r="AD397" s="69"/>
      <c r="AE397" s="269"/>
      <c r="AF397" s="69"/>
      <c r="AG397" s="269"/>
      <c r="AH397" s="270"/>
      <c r="AI397" s="271"/>
      <c r="AJ397" s="71"/>
      <c r="AK397" s="72"/>
      <c r="AL397" s="63"/>
      <c r="AM397" s="43"/>
      <c r="AN397" s="43"/>
      <c r="AO397" s="43"/>
      <c r="AP397" s="60"/>
      <c r="AQ397" s="60"/>
      <c r="AR397" s="43"/>
      <c r="AS397" s="43"/>
      <c r="AT397" s="43"/>
      <c r="AU397" s="43"/>
      <c r="AV397" s="43"/>
      <c r="AW397" s="43"/>
    </row>
    <row r="398" spans="1:49" ht="24" hidden="1" customHeight="1">
      <c r="A398" s="396">
        <f t="shared" si="17"/>
        <v>0</v>
      </c>
      <c r="B398" s="81">
        <f t="shared" si="16"/>
        <v>0</v>
      </c>
      <c r="N398" s="120" t="s">
        <v>145</v>
      </c>
      <c r="O398" s="83" t="s">
        <v>667</v>
      </c>
      <c r="P398" s="96"/>
      <c r="Q398" s="120" t="s">
        <v>456</v>
      </c>
      <c r="R398" s="120" t="s">
        <v>454</v>
      </c>
      <c r="S398" s="63"/>
      <c r="T398" s="63"/>
      <c r="U398" s="63"/>
      <c r="V398" s="63"/>
      <c r="W398" s="63"/>
      <c r="X398" s="63"/>
      <c r="Y398" s="63"/>
      <c r="Z398" s="268"/>
      <c r="AA398" s="63"/>
      <c r="AB398" s="67"/>
      <c r="AC398" s="68"/>
      <c r="AD398" s="69"/>
      <c r="AE398" s="269"/>
      <c r="AF398" s="69"/>
      <c r="AG398" s="269"/>
      <c r="AH398" s="270"/>
      <c r="AI398" s="271"/>
      <c r="AJ398" s="71"/>
      <c r="AK398" s="72"/>
      <c r="AL398" s="63"/>
      <c r="AM398" s="43"/>
      <c r="AN398" s="43"/>
      <c r="AO398" s="43"/>
      <c r="AP398" s="60"/>
      <c r="AQ398" s="60"/>
      <c r="AR398" s="43"/>
      <c r="AS398" s="43"/>
      <c r="AT398" s="43"/>
      <c r="AU398" s="43"/>
      <c r="AV398" s="43"/>
      <c r="AW398" s="43"/>
    </row>
    <row r="399" spans="1:49" ht="24" hidden="1" customHeight="1">
      <c r="A399" s="396">
        <f t="shared" si="17"/>
        <v>0</v>
      </c>
      <c r="B399" s="81">
        <f t="shared" si="16"/>
        <v>0</v>
      </c>
      <c r="N399" s="120" t="s">
        <v>145</v>
      </c>
      <c r="O399" s="83" t="s">
        <v>668</v>
      </c>
      <c r="P399" s="96"/>
      <c r="Q399" s="120" t="s">
        <v>456</v>
      </c>
      <c r="R399" s="120" t="s">
        <v>454</v>
      </c>
      <c r="S399" s="63"/>
      <c r="T399" s="63"/>
      <c r="U399" s="63"/>
      <c r="V399" s="63"/>
      <c r="W399" s="63"/>
      <c r="X399" s="63"/>
      <c r="Y399" s="63"/>
      <c r="Z399" s="268"/>
      <c r="AA399" s="63"/>
      <c r="AB399" s="67"/>
      <c r="AC399" s="68"/>
      <c r="AD399" s="69"/>
      <c r="AE399" s="269"/>
      <c r="AF399" s="69"/>
      <c r="AG399" s="269"/>
      <c r="AH399" s="270"/>
      <c r="AI399" s="271"/>
      <c r="AJ399" s="71"/>
      <c r="AK399" s="72"/>
      <c r="AL399" s="63"/>
      <c r="AM399" s="43"/>
      <c r="AN399" s="43"/>
      <c r="AO399" s="43"/>
      <c r="AP399" s="60"/>
      <c r="AQ399" s="60"/>
      <c r="AR399" s="43"/>
      <c r="AS399" s="43"/>
      <c r="AT399" s="43"/>
      <c r="AU399" s="43"/>
      <c r="AV399" s="43"/>
      <c r="AW399" s="43"/>
    </row>
    <row r="400" spans="1:49" ht="24" hidden="1" customHeight="1">
      <c r="A400" s="396">
        <f t="shared" si="17"/>
        <v>0</v>
      </c>
      <c r="B400" s="81">
        <f t="shared" si="16"/>
        <v>0</v>
      </c>
      <c r="N400" s="120" t="s">
        <v>145</v>
      </c>
      <c r="O400" s="83" t="s">
        <v>669</v>
      </c>
      <c r="P400" s="96"/>
      <c r="Q400" s="120" t="s">
        <v>456</v>
      </c>
      <c r="R400" s="120" t="s">
        <v>454</v>
      </c>
      <c r="S400" s="63"/>
      <c r="T400" s="63"/>
      <c r="U400" s="63"/>
      <c r="V400" s="63"/>
      <c r="W400" s="63"/>
      <c r="X400" s="63"/>
      <c r="Y400" s="63"/>
      <c r="Z400" s="268"/>
      <c r="AA400" s="63"/>
      <c r="AB400" s="67"/>
      <c r="AC400" s="68"/>
      <c r="AD400" s="69"/>
      <c r="AE400" s="269"/>
      <c r="AF400" s="69"/>
      <c r="AG400" s="269"/>
      <c r="AH400" s="270"/>
      <c r="AI400" s="271"/>
      <c r="AJ400" s="71"/>
      <c r="AK400" s="72"/>
      <c r="AL400" s="63"/>
      <c r="AM400" s="43"/>
      <c r="AN400" s="43"/>
      <c r="AO400" s="43"/>
      <c r="AP400" s="60"/>
      <c r="AQ400" s="60"/>
      <c r="AR400" s="43"/>
      <c r="AS400" s="43"/>
      <c r="AT400" s="43"/>
      <c r="AU400" s="43"/>
      <c r="AV400" s="43"/>
      <c r="AW400" s="43"/>
    </row>
    <row r="401" spans="1:49" ht="24" hidden="1" customHeight="1">
      <c r="A401" s="396">
        <f t="shared" si="17"/>
        <v>0</v>
      </c>
      <c r="B401" s="81">
        <f t="shared" si="16"/>
        <v>0</v>
      </c>
      <c r="N401" s="120" t="s">
        <v>145</v>
      </c>
      <c r="O401" s="83" t="s">
        <v>670</v>
      </c>
      <c r="P401" s="96"/>
      <c r="Q401" s="120" t="s">
        <v>456</v>
      </c>
      <c r="R401" s="120" t="s">
        <v>454</v>
      </c>
      <c r="S401" s="63"/>
      <c r="T401" s="63"/>
      <c r="U401" s="63"/>
      <c r="V401" s="63"/>
      <c r="W401" s="63"/>
      <c r="X401" s="63"/>
      <c r="Y401" s="63"/>
      <c r="Z401" s="268"/>
      <c r="AA401" s="63"/>
      <c r="AB401" s="67"/>
      <c r="AC401" s="68"/>
      <c r="AD401" s="69"/>
      <c r="AE401" s="269"/>
      <c r="AF401" s="69"/>
      <c r="AG401" s="269"/>
      <c r="AH401" s="270"/>
      <c r="AI401" s="271"/>
      <c r="AJ401" s="71"/>
      <c r="AK401" s="72"/>
      <c r="AL401" s="63"/>
      <c r="AM401" s="43"/>
      <c r="AN401" s="43"/>
      <c r="AO401" s="43"/>
      <c r="AP401" s="60"/>
      <c r="AQ401" s="60"/>
      <c r="AR401" s="43"/>
      <c r="AS401" s="43"/>
      <c r="AT401" s="43"/>
      <c r="AU401" s="43"/>
      <c r="AV401" s="43"/>
      <c r="AW401" s="43"/>
    </row>
    <row r="402" spans="1:49" ht="24" hidden="1" customHeight="1">
      <c r="A402" s="396">
        <f t="shared" si="17"/>
        <v>0</v>
      </c>
      <c r="B402" s="81">
        <f t="shared" si="16"/>
        <v>0</v>
      </c>
      <c r="N402" s="120" t="s">
        <v>145</v>
      </c>
      <c r="O402" s="83" t="s">
        <v>671</v>
      </c>
      <c r="P402" s="96"/>
      <c r="Q402" s="120" t="s">
        <v>456</v>
      </c>
      <c r="R402" s="120" t="s">
        <v>454</v>
      </c>
      <c r="S402" s="63"/>
      <c r="T402" s="63"/>
      <c r="U402" s="63"/>
      <c r="V402" s="63"/>
      <c r="W402" s="63"/>
      <c r="X402" s="63"/>
      <c r="Y402" s="63"/>
      <c r="Z402" s="268"/>
      <c r="AA402" s="63"/>
      <c r="AB402" s="67"/>
      <c r="AC402" s="68"/>
      <c r="AD402" s="69"/>
      <c r="AE402" s="269"/>
      <c r="AF402" s="69"/>
      <c r="AG402" s="269"/>
      <c r="AH402" s="270"/>
      <c r="AI402" s="271"/>
      <c r="AJ402" s="71"/>
      <c r="AK402" s="72"/>
      <c r="AL402" s="63"/>
      <c r="AM402" s="43"/>
      <c r="AN402" s="43"/>
      <c r="AO402" s="43"/>
      <c r="AP402" s="60"/>
      <c r="AQ402" s="60"/>
      <c r="AR402" s="43"/>
      <c r="AS402" s="43"/>
      <c r="AT402" s="43"/>
      <c r="AU402" s="43"/>
      <c r="AV402" s="43"/>
      <c r="AW402" s="43"/>
    </row>
    <row r="403" spans="1:49" ht="24" hidden="1" customHeight="1">
      <c r="A403" s="396">
        <f t="shared" si="17"/>
        <v>0</v>
      </c>
      <c r="B403" s="81">
        <f t="shared" si="16"/>
        <v>0</v>
      </c>
      <c r="N403" s="120" t="s">
        <v>145</v>
      </c>
      <c r="O403" s="83" t="s">
        <v>672</v>
      </c>
      <c r="P403" s="96"/>
      <c r="Q403" s="120" t="s">
        <v>456</v>
      </c>
      <c r="R403" s="120" t="s">
        <v>454</v>
      </c>
      <c r="S403" s="63"/>
      <c r="T403" s="63"/>
      <c r="U403" s="63"/>
      <c r="V403" s="63"/>
      <c r="W403" s="63"/>
      <c r="X403" s="63"/>
      <c r="Y403" s="63"/>
      <c r="Z403" s="268"/>
      <c r="AA403" s="63"/>
      <c r="AB403" s="67"/>
      <c r="AC403" s="68"/>
      <c r="AD403" s="69"/>
      <c r="AE403" s="269"/>
      <c r="AF403" s="69"/>
      <c r="AG403" s="269"/>
      <c r="AH403" s="270"/>
      <c r="AI403" s="271"/>
      <c r="AJ403" s="71"/>
      <c r="AK403" s="72"/>
      <c r="AL403" s="63"/>
      <c r="AM403" s="43"/>
      <c r="AN403" s="43"/>
      <c r="AO403" s="43"/>
      <c r="AP403" s="60"/>
      <c r="AQ403" s="60"/>
      <c r="AR403" s="43"/>
      <c r="AS403" s="43"/>
      <c r="AT403" s="43"/>
      <c r="AU403" s="43"/>
      <c r="AV403" s="43"/>
      <c r="AW403" s="43"/>
    </row>
    <row r="404" spans="1:49" ht="24" hidden="1" customHeight="1">
      <c r="A404" s="396">
        <f t="shared" si="17"/>
        <v>0</v>
      </c>
      <c r="B404" s="81">
        <f t="shared" si="16"/>
        <v>0</v>
      </c>
      <c r="N404" s="120" t="s">
        <v>145</v>
      </c>
      <c r="O404" s="83" t="s">
        <v>673</v>
      </c>
      <c r="P404" s="96"/>
      <c r="Q404" s="120" t="s">
        <v>456</v>
      </c>
      <c r="R404" s="120" t="s">
        <v>454</v>
      </c>
      <c r="S404" s="63"/>
      <c r="T404" s="63"/>
      <c r="U404" s="63"/>
      <c r="V404" s="63"/>
      <c r="W404" s="63"/>
      <c r="X404" s="63"/>
      <c r="Y404" s="63"/>
      <c r="Z404" s="268"/>
      <c r="AA404" s="63"/>
      <c r="AB404" s="67"/>
      <c r="AC404" s="68"/>
      <c r="AD404" s="69"/>
      <c r="AE404" s="269"/>
      <c r="AF404" s="69"/>
      <c r="AG404" s="269"/>
      <c r="AH404" s="270"/>
      <c r="AI404" s="271"/>
      <c r="AJ404" s="71"/>
      <c r="AK404" s="72"/>
      <c r="AL404" s="63"/>
      <c r="AM404" s="43"/>
      <c r="AN404" s="43"/>
      <c r="AO404" s="43"/>
      <c r="AP404" s="60"/>
      <c r="AQ404" s="60"/>
      <c r="AR404" s="43"/>
      <c r="AS404" s="43"/>
      <c r="AT404" s="43"/>
      <c r="AU404" s="43"/>
      <c r="AV404" s="43"/>
      <c r="AW404" s="43"/>
    </row>
    <row r="405" spans="1:49" ht="24" hidden="1" customHeight="1">
      <c r="A405" s="396">
        <f t="shared" si="17"/>
        <v>0</v>
      </c>
      <c r="B405" s="81">
        <f t="shared" si="16"/>
        <v>0</v>
      </c>
      <c r="N405" s="120" t="s">
        <v>145</v>
      </c>
      <c r="O405" s="83" t="s">
        <v>674</v>
      </c>
      <c r="P405" s="96"/>
      <c r="Q405" s="120" t="s">
        <v>456</v>
      </c>
      <c r="R405" s="120" t="s">
        <v>454</v>
      </c>
      <c r="S405" s="63"/>
      <c r="T405" s="63"/>
      <c r="U405" s="63"/>
      <c r="V405" s="63"/>
      <c r="W405" s="63"/>
      <c r="X405" s="63"/>
      <c r="Y405" s="63"/>
      <c r="Z405" s="268"/>
      <c r="AA405" s="63"/>
      <c r="AB405" s="67"/>
      <c r="AC405" s="68"/>
      <c r="AD405" s="69"/>
      <c r="AE405" s="269"/>
      <c r="AF405" s="69"/>
      <c r="AG405" s="269"/>
      <c r="AH405" s="270"/>
      <c r="AI405" s="271"/>
      <c r="AJ405" s="71"/>
      <c r="AK405" s="72"/>
      <c r="AL405" s="63"/>
      <c r="AM405" s="43"/>
      <c r="AN405" s="43"/>
      <c r="AO405" s="43"/>
      <c r="AP405" s="60"/>
      <c r="AQ405" s="60"/>
      <c r="AR405" s="43"/>
      <c r="AS405" s="43"/>
      <c r="AT405" s="43"/>
      <c r="AU405" s="43"/>
      <c r="AV405" s="43"/>
      <c r="AW405" s="43"/>
    </row>
    <row r="406" spans="1:49" ht="24" hidden="1" customHeight="1">
      <c r="A406" s="396">
        <f t="shared" si="17"/>
        <v>0</v>
      </c>
      <c r="B406" s="81">
        <f t="shared" si="16"/>
        <v>0</v>
      </c>
      <c r="N406" s="120" t="s">
        <v>145</v>
      </c>
      <c r="O406" s="83" t="s">
        <v>675</v>
      </c>
      <c r="P406" s="96"/>
      <c r="Q406" s="120" t="s">
        <v>456</v>
      </c>
      <c r="R406" s="120" t="s">
        <v>454</v>
      </c>
      <c r="S406" s="63"/>
      <c r="T406" s="63"/>
      <c r="U406" s="63"/>
      <c r="V406" s="63"/>
      <c r="W406" s="63"/>
      <c r="X406" s="63"/>
      <c r="Y406" s="63"/>
      <c r="Z406" s="268"/>
      <c r="AA406" s="63"/>
      <c r="AB406" s="67"/>
      <c r="AC406" s="68"/>
      <c r="AD406" s="69"/>
      <c r="AE406" s="269"/>
      <c r="AF406" s="69"/>
      <c r="AG406" s="269"/>
      <c r="AH406" s="270"/>
      <c r="AI406" s="271"/>
      <c r="AJ406" s="71"/>
      <c r="AK406" s="72"/>
      <c r="AL406" s="63"/>
      <c r="AM406" s="43"/>
      <c r="AN406" s="43"/>
      <c r="AO406" s="43"/>
      <c r="AP406" s="60"/>
      <c r="AQ406" s="60"/>
      <c r="AR406" s="43"/>
      <c r="AS406" s="43"/>
      <c r="AT406" s="43"/>
      <c r="AU406" s="43"/>
      <c r="AV406" s="43"/>
      <c r="AW406" s="43"/>
    </row>
    <row r="407" spans="1:49" ht="24" hidden="1" customHeight="1">
      <c r="A407" s="396">
        <f t="shared" si="17"/>
        <v>0</v>
      </c>
      <c r="B407" s="81">
        <f t="shared" si="16"/>
        <v>0</v>
      </c>
      <c r="N407" s="120" t="s">
        <v>145</v>
      </c>
      <c r="O407" s="83" t="s">
        <v>676</v>
      </c>
      <c r="P407" s="96"/>
      <c r="Q407" s="120" t="s">
        <v>456</v>
      </c>
      <c r="R407" s="120" t="s">
        <v>454</v>
      </c>
      <c r="S407" s="63"/>
      <c r="T407" s="63"/>
      <c r="U407" s="63"/>
      <c r="V407" s="63"/>
      <c r="W407" s="63"/>
      <c r="X407" s="63"/>
      <c r="Y407" s="63"/>
      <c r="Z407" s="268"/>
      <c r="AA407" s="63"/>
      <c r="AB407" s="67"/>
      <c r="AC407" s="68"/>
      <c r="AD407" s="69"/>
      <c r="AE407" s="269"/>
      <c r="AF407" s="69"/>
      <c r="AG407" s="269"/>
      <c r="AH407" s="270"/>
      <c r="AI407" s="271"/>
      <c r="AJ407" s="71"/>
      <c r="AK407" s="72"/>
      <c r="AL407" s="63"/>
      <c r="AM407" s="43"/>
      <c r="AN407" s="43"/>
      <c r="AO407" s="43"/>
      <c r="AP407" s="60"/>
      <c r="AQ407" s="60"/>
      <c r="AR407" s="43"/>
      <c r="AS407" s="43"/>
      <c r="AT407" s="43"/>
      <c r="AU407" s="43"/>
      <c r="AV407" s="43"/>
      <c r="AW407" s="43"/>
    </row>
    <row r="408" spans="1:49" ht="24" hidden="1" customHeight="1">
      <c r="A408" s="396">
        <f t="shared" si="17"/>
        <v>0</v>
      </c>
      <c r="B408" s="81">
        <f t="shared" si="16"/>
        <v>0</v>
      </c>
      <c r="N408" s="120" t="s">
        <v>145</v>
      </c>
      <c r="O408" s="83" t="s">
        <v>677</v>
      </c>
      <c r="P408" s="96"/>
      <c r="Q408" s="120" t="s">
        <v>456</v>
      </c>
      <c r="R408" s="120" t="s">
        <v>454</v>
      </c>
      <c r="S408" s="63"/>
      <c r="T408" s="63"/>
      <c r="U408" s="63"/>
      <c r="V408" s="63"/>
      <c r="W408" s="63"/>
      <c r="X408" s="63"/>
      <c r="Y408" s="63"/>
      <c r="Z408" s="268"/>
      <c r="AA408" s="63"/>
      <c r="AB408" s="67"/>
      <c r="AC408" s="68"/>
      <c r="AD408" s="69"/>
      <c r="AE408" s="269"/>
      <c r="AF408" s="69"/>
      <c r="AG408" s="269"/>
      <c r="AH408" s="270"/>
      <c r="AI408" s="271"/>
      <c r="AJ408" s="71"/>
      <c r="AK408" s="72"/>
      <c r="AL408" s="63"/>
      <c r="AM408" s="43"/>
      <c r="AN408" s="43"/>
      <c r="AO408" s="43"/>
      <c r="AP408" s="60"/>
      <c r="AQ408" s="60"/>
      <c r="AR408" s="43"/>
      <c r="AS408" s="43"/>
      <c r="AT408" s="43"/>
      <c r="AU408" s="43"/>
      <c r="AV408" s="43"/>
      <c r="AW408" s="43"/>
    </row>
    <row r="409" spans="1:49" ht="24" hidden="1" customHeight="1">
      <c r="A409" s="396">
        <f t="shared" si="17"/>
        <v>0</v>
      </c>
      <c r="B409" s="81">
        <f t="shared" si="16"/>
        <v>0</v>
      </c>
      <c r="N409" s="120" t="s">
        <v>145</v>
      </c>
      <c r="O409" s="83" t="s">
        <v>678</v>
      </c>
      <c r="P409" s="96"/>
      <c r="Q409" s="120" t="s">
        <v>456</v>
      </c>
      <c r="R409" s="120" t="s">
        <v>454</v>
      </c>
      <c r="S409" s="63"/>
      <c r="T409" s="63"/>
      <c r="U409" s="63"/>
      <c r="V409" s="63"/>
      <c r="W409" s="63"/>
      <c r="X409" s="63"/>
      <c r="Y409" s="63"/>
      <c r="Z409" s="268"/>
      <c r="AA409" s="63"/>
      <c r="AB409" s="67"/>
      <c r="AC409" s="68"/>
      <c r="AD409" s="69"/>
      <c r="AE409" s="269"/>
      <c r="AF409" s="69"/>
      <c r="AG409" s="269"/>
      <c r="AH409" s="270"/>
      <c r="AI409" s="271"/>
      <c r="AJ409" s="71"/>
      <c r="AK409" s="72"/>
      <c r="AL409" s="63"/>
      <c r="AM409" s="43"/>
      <c r="AN409" s="43"/>
      <c r="AO409" s="43"/>
      <c r="AP409" s="60"/>
      <c r="AQ409" s="60"/>
      <c r="AR409" s="43"/>
      <c r="AS409" s="43"/>
      <c r="AT409" s="43"/>
      <c r="AU409" s="43"/>
      <c r="AV409" s="43"/>
      <c r="AW409" s="43"/>
    </row>
    <row r="410" spans="1:49" ht="24" hidden="1" customHeight="1">
      <c r="A410" s="396">
        <f t="shared" si="17"/>
        <v>0</v>
      </c>
      <c r="B410" s="81">
        <f t="shared" si="16"/>
        <v>0</v>
      </c>
      <c r="N410" s="120" t="s">
        <v>145</v>
      </c>
      <c r="O410" s="83" t="s">
        <v>679</v>
      </c>
      <c r="P410" s="96"/>
      <c r="Q410" s="120" t="s">
        <v>456</v>
      </c>
      <c r="R410" s="120" t="s">
        <v>454</v>
      </c>
      <c r="S410" s="63"/>
      <c r="T410" s="63"/>
      <c r="U410" s="63"/>
      <c r="V410" s="63"/>
      <c r="W410" s="63"/>
      <c r="X410" s="63"/>
      <c r="Y410" s="63"/>
      <c r="Z410" s="268"/>
      <c r="AA410" s="63"/>
      <c r="AB410" s="67"/>
      <c r="AC410" s="68"/>
      <c r="AD410" s="69"/>
      <c r="AE410" s="269"/>
      <c r="AF410" s="69"/>
      <c r="AG410" s="269"/>
      <c r="AH410" s="270"/>
      <c r="AI410" s="271"/>
      <c r="AJ410" s="71"/>
      <c r="AK410" s="72"/>
      <c r="AL410" s="63"/>
      <c r="AM410" s="43"/>
      <c r="AN410" s="43"/>
      <c r="AO410" s="43"/>
      <c r="AP410" s="60"/>
      <c r="AQ410" s="60"/>
      <c r="AR410" s="43"/>
      <c r="AS410" s="43"/>
      <c r="AT410" s="43"/>
      <c r="AU410" s="43"/>
      <c r="AV410" s="43"/>
      <c r="AW410" s="43"/>
    </row>
    <row r="411" spans="1:49" ht="24" hidden="1" customHeight="1">
      <c r="A411" s="396">
        <f t="shared" si="17"/>
        <v>0</v>
      </c>
      <c r="B411" s="81">
        <f t="shared" si="16"/>
        <v>0</v>
      </c>
      <c r="N411" s="120" t="s">
        <v>145</v>
      </c>
      <c r="O411" s="83" t="s">
        <v>680</v>
      </c>
      <c r="P411" s="96"/>
      <c r="Q411" s="120" t="s">
        <v>456</v>
      </c>
      <c r="R411" s="120" t="s">
        <v>454</v>
      </c>
      <c r="S411" s="63"/>
      <c r="T411" s="63"/>
      <c r="U411" s="63"/>
      <c r="V411" s="63"/>
      <c r="W411" s="63"/>
      <c r="X411" s="63"/>
      <c r="Y411" s="63"/>
      <c r="Z411" s="268"/>
      <c r="AA411" s="63"/>
      <c r="AB411" s="67"/>
      <c r="AC411" s="68"/>
      <c r="AD411" s="69"/>
      <c r="AE411" s="269"/>
      <c r="AF411" s="69"/>
      <c r="AG411" s="269"/>
      <c r="AH411" s="270"/>
      <c r="AI411" s="271"/>
      <c r="AJ411" s="71"/>
      <c r="AK411" s="72"/>
      <c r="AL411" s="63"/>
      <c r="AM411" s="43"/>
      <c r="AN411" s="43"/>
      <c r="AO411" s="43"/>
      <c r="AP411" s="60"/>
      <c r="AQ411" s="60"/>
      <c r="AR411" s="43"/>
      <c r="AS411" s="43"/>
      <c r="AT411" s="43"/>
      <c r="AU411" s="43"/>
      <c r="AV411" s="43"/>
      <c r="AW411" s="43"/>
    </row>
    <row r="412" spans="1:49" ht="24" hidden="1" customHeight="1">
      <c r="A412" s="396">
        <f t="shared" si="17"/>
        <v>0</v>
      </c>
      <c r="B412" s="81">
        <f t="shared" si="16"/>
        <v>0</v>
      </c>
      <c r="N412" s="120" t="s">
        <v>145</v>
      </c>
      <c r="O412" s="83" t="s">
        <v>681</v>
      </c>
      <c r="P412" s="96"/>
      <c r="Q412" s="120" t="s">
        <v>456</v>
      </c>
      <c r="R412" s="120" t="s">
        <v>454</v>
      </c>
      <c r="S412" s="63"/>
      <c r="T412" s="63"/>
      <c r="U412" s="63"/>
      <c r="V412" s="63"/>
      <c r="W412" s="63"/>
      <c r="X412" s="63"/>
      <c r="Y412" s="63"/>
      <c r="Z412" s="268"/>
      <c r="AA412" s="63"/>
      <c r="AB412" s="67"/>
      <c r="AC412" s="68"/>
      <c r="AD412" s="69"/>
      <c r="AE412" s="269"/>
      <c r="AF412" s="69"/>
      <c r="AG412" s="269"/>
      <c r="AH412" s="270"/>
      <c r="AI412" s="271"/>
      <c r="AJ412" s="71"/>
      <c r="AK412" s="72"/>
      <c r="AL412" s="63"/>
      <c r="AM412" s="43"/>
      <c r="AN412" s="43"/>
      <c r="AO412" s="43"/>
      <c r="AP412" s="60"/>
      <c r="AQ412" s="60"/>
      <c r="AR412" s="43"/>
      <c r="AS412" s="43"/>
      <c r="AT412" s="43"/>
      <c r="AU412" s="43"/>
      <c r="AV412" s="43"/>
      <c r="AW412" s="43"/>
    </row>
    <row r="413" spans="1:49" ht="24" hidden="1" customHeight="1">
      <c r="A413" s="396">
        <f t="shared" si="17"/>
        <v>0</v>
      </c>
      <c r="B413" s="81">
        <f t="shared" si="16"/>
        <v>0</v>
      </c>
      <c r="N413" s="120" t="s">
        <v>145</v>
      </c>
      <c r="O413" s="83" t="s">
        <v>682</v>
      </c>
      <c r="P413" s="96"/>
      <c r="Q413" s="120" t="s">
        <v>456</v>
      </c>
      <c r="R413" s="120" t="s">
        <v>454</v>
      </c>
      <c r="S413" s="63"/>
      <c r="T413" s="63"/>
      <c r="U413" s="63"/>
      <c r="V413" s="63"/>
      <c r="W413" s="63"/>
      <c r="X413" s="63"/>
      <c r="Y413" s="63"/>
      <c r="Z413" s="268"/>
      <c r="AA413" s="63"/>
      <c r="AB413" s="67"/>
      <c r="AC413" s="68"/>
      <c r="AD413" s="69"/>
      <c r="AE413" s="269"/>
      <c r="AF413" s="69"/>
      <c r="AG413" s="269"/>
      <c r="AH413" s="270"/>
      <c r="AI413" s="271"/>
      <c r="AJ413" s="71"/>
      <c r="AK413" s="72"/>
      <c r="AL413" s="63"/>
      <c r="AM413" s="43"/>
      <c r="AN413" s="43"/>
      <c r="AO413" s="43"/>
      <c r="AP413" s="60"/>
      <c r="AQ413" s="60"/>
      <c r="AR413" s="43"/>
      <c r="AS413" s="43"/>
      <c r="AT413" s="43"/>
      <c r="AU413" s="43"/>
      <c r="AV413" s="43"/>
      <c r="AW413" s="43"/>
    </row>
    <row r="414" spans="1:49" ht="24" hidden="1" customHeight="1">
      <c r="A414" s="396">
        <f t="shared" si="17"/>
        <v>0</v>
      </c>
      <c r="B414" s="81">
        <f t="shared" si="16"/>
        <v>0</v>
      </c>
      <c r="N414" s="120" t="s">
        <v>145</v>
      </c>
      <c r="O414" s="83" t="s">
        <v>683</v>
      </c>
      <c r="P414" s="96"/>
      <c r="Q414" s="120" t="s">
        <v>456</v>
      </c>
      <c r="R414" s="120" t="s">
        <v>454</v>
      </c>
      <c r="S414" s="63"/>
      <c r="T414" s="63"/>
      <c r="U414" s="63"/>
      <c r="V414" s="63"/>
      <c r="W414" s="63"/>
      <c r="X414" s="63"/>
      <c r="Y414" s="63"/>
      <c r="Z414" s="268"/>
      <c r="AA414" s="63"/>
      <c r="AB414" s="67"/>
      <c r="AC414" s="68"/>
      <c r="AD414" s="69"/>
      <c r="AE414" s="269"/>
      <c r="AF414" s="69"/>
      <c r="AG414" s="269"/>
      <c r="AH414" s="270"/>
      <c r="AI414" s="271"/>
      <c r="AJ414" s="71"/>
      <c r="AK414" s="72"/>
      <c r="AL414" s="63"/>
      <c r="AM414" s="43"/>
      <c r="AN414" s="43"/>
      <c r="AO414" s="43"/>
      <c r="AP414" s="60"/>
      <c r="AQ414" s="60"/>
      <c r="AR414" s="43"/>
      <c r="AS414" s="43"/>
      <c r="AT414" s="43"/>
      <c r="AU414" s="43"/>
      <c r="AV414" s="43"/>
      <c r="AW414" s="43"/>
    </row>
    <row r="415" spans="1:49" ht="24" hidden="1" customHeight="1">
      <c r="A415" s="396">
        <f t="shared" si="17"/>
        <v>0</v>
      </c>
      <c r="B415" s="81">
        <f t="shared" si="16"/>
        <v>0</v>
      </c>
      <c r="N415" s="120" t="s">
        <v>145</v>
      </c>
      <c r="O415" s="83" t="s">
        <v>684</v>
      </c>
      <c r="P415" s="96"/>
      <c r="Q415" s="120" t="s">
        <v>456</v>
      </c>
      <c r="R415" s="120" t="s">
        <v>454</v>
      </c>
      <c r="S415" s="63"/>
      <c r="T415" s="63"/>
      <c r="U415" s="63"/>
      <c r="V415" s="63"/>
      <c r="W415" s="63"/>
      <c r="X415" s="63"/>
      <c r="Y415" s="63"/>
      <c r="Z415" s="268"/>
      <c r="AA415" s="63"/>
      <c r="AB415" s="67"/>
      <c r="AC415" s="68"/>
      <c r="AD415" s="69"/>
      <c r="AE415" s="269"/>
      <c r="AF415" s="69"/>
      <c r="AG415" s="269"/>
      <c r="AH415" s="270"/>
      <c r="AI415" s="271"/>
      <c r="AJ415" s="71"/>
      <c r="AK415" s="72"/>
      <c r="AL415" s="63"/>
      <c r="AM415" s="43"/>
      <c r="AN415" s="43"/>
      <c r="AO415" s="43"/>
      <c r="AP415" s="60"/>
      <c r="AQ415" s="60"/>
      <c r="AR415" s="43"/>
      <c r="AS415" s="43"/>
      <c r="AT415" s="43"/>
      <c r="AU415" s="43"/>
      <c r="AV415" s="43"/>
      <c r="AW415" s="43"/>
    </row>
    <row r="416" spans="1:49" ht="24" hidden="1" customHeight="1">
      <c r="A416" s="396">
        <f t="shared" si="17"/>
        <v>0</v>
      </c>
      <c r="B416" s="81">
        <f t="shared" si="16"/>
        <v>0</v>
      </c>
      <c r="N416" s="120" t="s">
        <v>145</v>
      </c>
      <c r="O416" s="83" t="s">
        <v>685</v>
      </c>
      <c r="P416" s="96"/>
      <c r="Q416" s="120" t="s">
        <v>456</v>
      </c>
      <c r="R416" s="120" t="s">
        <v>454</v>
      </c>
      <c r="S416" s="63"/>
      <c r="T416" s="63"/>
      <c r="U416" s="63"/>
      <c r="V416" s="63"/>
      <c r="W416" s="63"/>
      <c r="X416" s="63"/>
      <c r="Y416" s="63"/>
      <c r="Z416" s="268"/>
      <c r="AA416" s="63"/>
      <c r="AB416" s="67"/>
      <c r="AC416" s="68"/>
      <c r="AD416" s="69"/>
      <c r="AE416" s="269"/>
      <c r="AF416" s="69"/>
      <c r="AG416" s="269"/>
      <c r="AH416" s="270"/>
      <c r="AI416" s="271"/>
      <c r="AJ416" s="71"/>
      <c r="AK416" s="72"/>
      <c r="AL416" s="63"/>
      <c r="AM416" s="43"/>
      <c r="AN416" s="43"/>
      <c r="AO416" s="43"/>
      <c r="AP416" s="60"/>
      <c r="AQ416" s="60"/>
      <c r="AR416" s="43"/>
      <c r="AS416" s="43"/>
      <c r="AT416" s="43"/>
      <c r="AU416" s="43"/>
      <c r="AV416" s="43"/>
      <c r="AW416" s="43"/>
    </row>
    <row r="417" spans="1:49" ht="24" hidden="1" customHeight="1">
      <c r="A417" s="396">
        <f t="shared" si="17"/>
        <v>0</v>
      </c>
      <c r="B417" s="81">
        <f t="shared" si="16"/>
        <v>0</v>
      </c>
      <c r="N417" s="120" t="s">
        <v>145</v>
      </c>
      <c r="O417" s="83" t="s">
        <v>686</v>
      </c>
      <c r="P417" s="96"/>
      <c r="Q417" s="120" t="s">
        <v>456</v>
      </c>
      <c r="R417" s="120" t="s">
        <v>454</v>
      </c>
      <c r="S417" s="63"/>
      <c r="T417" s="63"/>
      <c r="U417" s="63"/>
      <c r="V417" s="63"/>
      <c r="W417" s="63"/>
      <c r="X417" s="63"/>
      <c r="Y417" s="63"/>
      <c r="Z417" s="268"/>
      <c r="AA417" s="63"/>
      <c r="AB417" s="67"/>
      <c r="AC417" s="68"/>
      <c r="AD417" s="69"/>
      <c r="AE417" s="269"/>
      <c r="AF417" s="69"/>
      <c r="AG417" s="269"/>
      <c r="AH417" s="270"/>
      <c r="AI417" s="271"/>
      <c r="AJ417" s="71"/>
      <c r="AK417" s="72"/>
      <c r="AL417" s="63"/>
      <c r="AM417" s="43"/>
      <c r="AN417" s="43"/>
      <c r="AO417" s="43"/>
      <c r="AP417" s="60"/>
      <c r="AQ417" s="60"/>
      <c r="AR417" s="43"/>
      <c r="AS417" s="43"/>
      <c r="AT417" s="43"/>
      <c r="AU417" s="43"/>
      <c r="AV417" s="43"/>
      <c r="AW417" s="43"/>
    </row>
    <row r="418" spans="1:49" ht="24" hidden="1" customHeight="1">
      <c r="A418" s="396">
        <f t="shared" si="17"/>
        <v>0</v>
      </c>
      <c r="B418" s="81">
        <f t="shared" si="16"/>
        <v>0</v>
      </c>
      <c r="N418" s="120" t="s">
        <v>145</v>
      </c>
      <c r="O418" s="83" t="s">
        <v>687</v>
      </c>
      <c r="P418" s="96"/>
      <c r="Q418" s="120" t="s">
        <v>456</v>
      </c>
      <c r="R418" s="120" t="s">
        <v>454</v>
      </c>
      <c r="S418" s="63"/>
      <c r="T418" s="63"/>
      <c r="U418" s="63"/>
      <c r="V418" s="63"/>
      <c r="W418" s="63"/>
      <c r="X418" s="63"/>
      <c r="Y418" s="63"/>
      <c r="Z418" s="268"/>
      <c r="AA418" s="63"/>
      <c r="AB418" s="67"/>
      <c r="AC418" s="68"/>
      <c r="AD418" s="69"/>
      <c r="AE418" s="269"/>
      <c r="AF418" s="69"/>
      <c r="AG418" s="269"/>
      <c r="AH418" s="270"/>
      <c r="AI418" s="271"/>
      <c r="AJ418" s="71"/>
      <c r="AK418" s="72"/>
      <c r="AL418" s="63"/>
      <c r="AM418" s="43"/>
      <c r="AN418" s="43"/>
      <c r="AO418" s="43"/>
      <c r="AP418" s="60"/>
      <c r="AQ418" s="60"/>
      <c r="AR418" s="43"/>
      <c r="AS418" s="43"/>
      <c r="AT418" s="43"/>
      <c r="AU418" s="43"/>
      <c r="AV418" s="43"/>
      <c r="AW418" s="43"/>
    </row>
    <row r="419" spans="1:49" ht="24" hidden="1" customHeight="1">
      <c r="A419" s="396">
        <f t="shared" si="17"/>
        <v>0</v>
      </c>
      <c r="B419" s="81">
        <f t="shared" si="16"/>
        <v>0</v>
      </c>
      <c r="N419" s="120" t="s">
        <v>145</v>
      </c>
      <c r="O419" s="83" t="s">
        <v>688</v>
      </c>
      <c r="P419" s="96"/>
      <c r="Q419" s="120" t="s">
        <v>456</v>
      </c>
      <c r="R419" s="120" t="s">
        <v>454</v>
      </c>
      <c r="S419" s="63"/>
      <c r="T419" s="63"/>
      <c r="U419" s="63"/>
      <c r="V419" s="63"/>
      <c r="W419" s="63"/>
      <c r="X419" s="63"/>
      <c r="Y419" s="63"/>
      <c r="Z419" s="268"/>
      <c r="AA419" s="63"/>
      <c r="AB419" s="67"/>
      <c r="AC419" s="68"/>
      <c r="AD419" s="69"/>
      <c r="AE419" s="269"/>
      <c r="AF419" s="69"/>
      <c r="AG419" s="269"/>
      <c r="AH419" s="270"/>
      <c r="AI419" s="271"/>
      <c r="AJ419" s="71"/>
      <c r="AK419" s="72"/>
      <c r="AL419" s="63"/>
      <c r="AM419" s="43"/>
      <c r="AN419" s="43"/>
      <c r="AO419" s="43"/>
      <c r="AP419" s="60"/>
      <c r="AQ419" s="60"/>
      <c r="AR419" s="43"/>
      <c r="AS419" s="43"/>
      <c r="AT419" s="43"/>
      <c r="AU419" s="43"/>
      <c r="AV419" s="43"/>
      <c r="AW419" s="43"/>
    </row>
    <row r="420" spans="1:49" ht="24" hidden="1" customHeight="1">
      <c r="A420" s="396">
        <f t="shared" si="17"/>
        <v>0</v>
      </c>
      <c r="B420" s="81">
        <f t="shared" si="16"/>
        <v>0</v>
      </c>
      <c r="N420" s="120" t="s">
        <v>145</v>
      </c>
      <c r="O420" s="83" t="s">
        <v>689</v>
      </c>
      <c r="P420" s="96"/>
      <c r="Q420" s="120" t="s">
        <v>456</v>
      </c>
      <c r="R420" s="120" t="s">
        <v>454</v>
      </c>
      <c r="S420" s="63"/>
      <c r="T420" s="63"/>
      <c r="U420" s="63"/>
      <c r="V420" s="63"/>
      <c r="W420" s="63"/>
      <c r="X420" s="63"/>
      <c r="Y420" s="63"/>
      <c r="Z420" s="268"/>
      <c r="AA420" s="63"/>
      <c r="AB420" s="67"/>
      <c r="AC420" s="68"/>
      <c r="AD420" s="69"/>
      <c r="AE420" s="269"/>
      <c r="AF420" s="69"/>
      <c r="AG420" s="269"/>
      <c r="AH420" s="270"/>
      <c r="AI420" s="271"/>
      <c r="AJ420" s="71"/>
      <c r="AK420" s="72"/>
      <c r="AL420" s="63"/>
      <c r="AM420" s="43"/>
      <c r="AN420" s="43"/>
      <c r="AO420" s="43"/>
      <c r="AP420" s="60"/>
      <c r="AQ420" s="60"/>
      <c r="AR420" s="43"/>
      <c r="AS420" s="43"/>
      <c r="AT420" s="43"/>
      <c r="AU420" s="43"/>
      <c r="AV420" s="43"/>
      <c r="AW420" s="43"/>
    </row>
    <row r="421" spans="1:49" ht="24" hidden="1" customHeight="1">
      <c r="A421" s="396">
        <f t="shared" si="17"/>
        <v>0</v>
      </c>
      <c r="B421" s="81">
        <f t="shared" si="16"/>
        <v>0</v>
      </c>
      <c r="N421" s="120" t="s">
        <v>145</v>
      </c>
      <c r="O421" s="83" t="s">
        <v>690</v>
      </c>
      <c r="P421" s="96"/>
      <c r="Q421" s="120" t="s">
        <v>456</v>
      </c>
      <c r="R421" s="120" t="s">
        <v>454</v>
      </c>
      <c r="S421" s="63"/>
      <c r="T421" s="63"/>
      <c r="U421" s="63"/>
      <c r="V421" s="63"/>
      <c r="W421" s="63"/>
      <c r="X421" s="63"/>
      <c r="Y421" s="63"/>
      <c r="Z421" s="268"/>
      <c r="AA421" s="63"/>
      <c r="AB421" s="67"/>
      <c r="AC421" s="68"/>
      <c r="AD421" s="69"/>
      <c r="AE421" s="269"/>
      <c r="AF421" s="69"/>
      <c r="AG421" s="269"/>
      <c r="AH421" s="270"/>
      <c r="AI421" s="271"/>
      <c r="AJ421" s="71"/>
      <c r="AK421" s="72"/>
      <c r="AL421" s="63"/>
      <c r="AM421" s="43"/>
      <c r="AN421" s="43"/>
      <c r="AO421" s="43"/>
      <c r="AP421" s="60"/>
      <c r="AQ421" s="60"/>
      <c r="AR421" s="43"/>
      <c r="AS421" s="43"/>
      <c r="AT421" s="43"/>
      <c r="AU421" s="43"/>
      <c r="AV421" s="43"/>
      <c r="AW421" s="43"/>
    </row>
    <row r="422" spans="1:49" ht="24" hidden="1" customHeight="1">
      <c r="A422" s="396">
        <f t="shared" si="17"/>
        <v>0</v>
      </c>
      <c r="B422" s="81">
        <f t="shared" si="16"/>
        <v>0</v>
      </c>
      <c r="N422" s="120" t="s">
        <v>145</v>
      </c>
      <c r="O422" s="83" t="s">
        <v>691</v>
      </c>
      <c r="P422" s="96"/>
      <c r="Q422" s="120" t="s">
        <v>456</v>
      </c>
      <c r="R422" s="120" t="s">
        <v>454</v>
      </c>
      <c r="S422" s="63"/>
      <c r="T422" s="63"/>
      <c r="U422" s="63"/>
      <c r="V422" s="63"/>
      <c r="W422" s="63"/>
      <c r="X422" s="63"/>
      <c r="Y422" s="63"/>
      <c r="Z422" s="268"/>
      <c r="AA422" s="63"/>
      <c r="AB422" s="67"/>
      <c r="AC422" s="68"/>
      <c r="AD422" s="69"/>
      <c r="AE422" s="269"/>
      <c r="AF422" s="69"/>
      <c r="AG422" s="269"/>
      <c r="AH422" s="270"/>
      <c r="AI422" s="271"/>
      <c r="AJ422" s="71"/>
      <c r="AK422" s="72"/>
      <c r="AL422" s="63"/>
      <c r="AM422" s="43"/>
      <c r="AN422" s="43"/>
      <c r="AO422" s="43"/>
      <c r="AP422" s="60"/>
      <c r="AQ422" s="60"/>
      <c r="AR422" s="43"/>
      <c r="AS422" s="43"/>
      <c r="AT422" s="43"/>
      <c r="AU422" s="43"/>
      <c r="AV422" s="43"/>
      <c r="AW422" s="43"/>
    </row>
    <row r="423" spans="1:49" ht="24" hidden="1" customHeight="1">
      <c r="A423" s="396">
        <f t="shared" si="17"/>
        <v>0</v>
      </c>
      <c r="B423" s="81">
        <f t="shared" si="16"/>
        <v>0</v>
      </c>
      <c r="N423" s="120" t="s">
        <v>145</v>
      </c>
      <c r="O423" s="83" t="s">
        <v>692</v>
      </c>
      <c r="P423" s="96"/>
      <c r="Q423" s="120" t="s">
        <v>456</v>
      </c>
      <c r="R423" s="120" t="s">
        <v>454</v>
      </c>
      <c r="S423" s="63"/>
      <c r="T423" s="63"/>
      <c r="U423" s="63"/>
      <c r="V423" s="63"/>
      <c r="W423" s="63"/>
      <c r="X423" s="63"/>
      <c r="Y423" s="63"/>
      <c r="Z423" s="268"/>
      <c r="AA423" s="63"/>
      <c r="AB423" s="67"/>
      <c r="AC423" s="68"/>
      <c r="AD423" s="69"/>
      <c r="AE423" s="269"/>
      <c r="AF423" s="69"/>
      <c r="AG423" s="269"/>
      <c r="AH423" s="270"/>
      <c r="AI423" s="271"/>
      <c r="AJ423" s="71"/>
      <c r="AK423" s="72"/>
      <c r="AL423" s="63"/>
      <c r="AM423" s="43"/>
      <c r="AN423" s="43"/>
      <c r="AO423" s="43"/>
      <c r="AP423" s="60"/>
      <c r="AQ423" s="60"/>
      <c r="AR423" s="43"/>
      <c r="AS423" s="43"/>
      <c r="AT423" s="43"/>
      <c r="AU423" s="43"/>
      <c r="AV423" s="43"/>
      <c r="AW423" s="43"/>
    </row>
    <row r="424" spans="1:49" ht="24" hidden="1" customHeight="1">
      <c r="A424" s="396">
        <f t="shared" si="17"/>
        <v>0</v>
      </c>
      <c r="B424" s="81">
        <f t="shared" si="16"/>
        <v>0</v>
      </c>
      <c r="N424" s="120" t="s">
        <v>145</v>
      </c>
      <c r="O424" s="83" t="s">
        <v>693</v>
      </c>
      <c r="P424" s="96"/>
      <c r="Q424" s="120" t="s">
        <v>456</v>
      </c>
      <c r="R424" s="120" t="s">
        <v>454</v>
      </c>
      <c r="S424" s="63"/>
      <c r="T424" s="63"/>
      <c r="U424" s="63"/>
      <c r="V424" s="63"/>
      <c r="W424" s="63"/>
      <c r="X424" s="63"/>
      <c r="Y424" s="63"/>
      <c r="Z424" s="268"/>
      <c r="AA424" s="63"/>
      <c r="AB424" s="67"/>
      <c r="AC424" s="68"/>
      <c r="AD424" s="69"/>
      <c r="AE424" s="269"/>
      <c r="AF424" s="69"/>
      <c r="AG424" s="269"/>
      <c r="AH424" s="270"/>
      <c r="AI424" s="271"/>
      <c r="AJ424" s="71"/>
      <c r="AK424" s="72"/>
      <c r="AL424" s="63"/>
      <c r="AM424" s="43"/>
      <c r="AN424" s="43"/>
      <c r="AO424" s="43"/>
      <c r="AP424" s="60"/>
      <c r="AQ424" s="60"/>
      <c r="AR424" s="43"/>
      <c r="AS424" s="43"/>
      <c r="AT424" s="43"/>
      <c r="AU424" s="43"/>
      <c r="AV424" s="43"/>
      <c r="AW424" s="43"/>
    </row>
    <row r="425" spans="1:49" ht="24" hidden="1" customHeight="1">
      <c r="A425" s="396">
        <f t="shared" si="17"/>
        <v>0</v>
      </c>
      <c r="B425" s="81">
        <f t="shared" si="16"/>
        <v>0</v>
      </c>
      <c r="N425" s="120" t="s">
        <v>145</v>
      </c>
      <c r="O425" s="83" t="s">
        <v>694</v>
      </c>
      <c r="P425" s="96"/>
      <c r="Q425" s="120" t="s">
        <v>456</v>
      </c>
      <c r="R425" s="120" t="s">
        <v>454</v>
      </c>
      <c r="S425" s="63"/>
      <c r="T425" s="63"/>
      <c r="U425" s="63"/>
      <c r="V425" s="63"/>
      <c r="W425" s="63"/>
      <c r="X425" s="63"/>
      <c r="Y425" s="63"/>
      <c r="Z425" s="268"/>
      <c r="AA425" s="63"/>
      <c r="AB425" s="67"/>
      <c r="AC425" s="68"/>
      <c r="AD425" s="69"/>
      <c r="AE425" s="269"/>
      <c r="AF425" s="69"/>
      <c r="AG425" s="269"/>
      <c r="AH425" s="270"/>
      <c r="AI425" s="271"/>
      <c r="AJ425" s="71"/>
      <c r="AK425" s="72"/>
      <c r="AL425" s="63"/>
      <c r="AM425" s="43"/>
      <c r="AN425" s="43"/>
      <c r="AO425" s="43"/>
      <c r="AP425" s="60"/>
      <c r="AQ425" s="60"/>
      <c r="AR425" s="43"/>
      <c r="AS425" s="43"/>
      <c r="AT425" s="43"/>
      <c r="AU425" s="43"/>
      <c r="AV425" s="43"/>
      <c r="AW425" s="43"/>
    </row>
    <row r="426" spans="1:49" ht="24" hidden="1" customHeight="1">
      <c r="A426" s="396">
        <f t="shared" si="17"/>
        <v>0</v>
      </c>
      <c r="B426" s="81">
        <f t="shared" si="16"/>
        <v>0</v>
      </c>
      <c r="N426" s="120" t="s">
        <v>145</v>
      </c>
      <c r="O426" s="83" t="s">
        <v>695</v>
      </c>
      <c r="P426" s="96"/>
      <c r="Q426" s="120" t="s">
        <v>456</v>
      </c>
      <c r="R426" s="120" t="s">
        <v>454</v>
      </c>
      <c r="S426" s="63"/>
      <c r="T426" s="63"/>
      <c r="U426" s="63"/>
      <c r="V426" s="63"/>
      <c r="W426" s="63"/>
      <c r="X426" s="63"/>
      <c r="Y426" s="63"/>
      <c r="Z426" s="268"/>
      <c r="AA426" s="63"/>
      <c r="AB426" s="67"/>
      <c r="AC426" s="68"/>
      <c r="AD426" s="69"/>
      <c r="AE426" s="269"/>
      <c r="AF426" s="69"/>
      <c r="AG426" s="269"/>
      <c r="AH426" s="270"/>
      <c r="AI426" s="271"/>
      <c r="AJ426" s="71"/>
      <c r="AK426" s="72"/>
      <c r="AL426" s="63"/>
      <c r="AM426" s="43"/>
      <c r="AN426" s="43"/>
      <c r="AO426" s="43"/>
      <c r="AP426" s="60"/>
      <c r="AQ426" s="60"/>
      <c r="AR426" s="43"/>
      <c r="AS426" s="43"/>
      <c r="AT426" s="43"/>
      <c r="AU426" s="43"/>
      <c r="AV426" s="43"/>
      <c r="AW426" s="43"/>
    </row>
    <row r="427" spans="1:49" ht="24" hidden="1" customHeight="1">
      <c r="A427" s="396">
        <f t="shared" si="17"/>
        <v>0</v>
      </c>
      <c r="B427" s="81">
        <f t="shared" si="16"/>
        <v>0</v>
      </c>
      <c r="N427" s="120" t="s">
        <v>145</v>
      </c>
      <c r="O427" s="83" t="s">
        <v>696</v>
      </c>
      <c r="P427" s="96"/>
      <c r="Q427" s="120" t="s">
        <v>456</v>
      </c>
      <c r="R427" s="120" t="s">
        <v>454</v>
      </c>
      <c r="S427" s="63"/>
      <c r="T427" s="63"/>
      <c r="U427" s="63"/>
      <c r="V427" s="63"/>
      <c r="W427" s="63"/>
      <c r="X427" s="63"/>
      <c r="Y427" s="63"/>
      <c r="Z427" s="268"/>
      <c r="AA427" s="63"/>
      <c r="AB427" s="67"/>
      <c r="AC427" s="68"/>
      <c r="AD427" s="69"/>
      <c r="AE427" s="269"/>
      <c r="AF427" s="69"/>
      <c r="AG427" s="269"/>
      <c r="AH427" s="270"/>
      <c r="AI427" s="271"/>
      <c r="AJ427" s="71"/>
      <c r="AK427" s="72"/>
      <c r="AL427" s="63"/>
      <c r="AM427" s="43"/>
      <c r="AN427" s="43"/>
      <c r="AO427" s="43"/>
      <c r="AP427" s="60"/>
      <c r="AQ427" s="60"/>
      <c r="AR427" s="43"/>
      <c r="AS427" s="43"/>
      <c r="AT427" s="43"/>
      <c r="AU427" s="43"/>
      <c r="AV427" s="43"/>
      <c r="AW427" s="43"/>
    </row>
    <row r="428" spans="1:49" ht="24" hidden="1" customHeight="1">
      <c r="A428" s="396">
        <f t="shared" si="17"/>
        <v>0</v>
      </c>
      <c r="B428" s="81">
        <f t="shared" si="16"/>
        <v>0</v>
      </c>
      <c r="N428" s="120" t="s">
        <v>145</v>
      </c>
      <c r="O428" s="83" t="s">
        <v>697</v>
      </c>
      <c r="P428" s="96"/>
      <c r="Q428" s="120" t="s">
        <v>456</v>
      </c>
      <c r="R428" s="120" t="s">
        <v>454</v>
      </c>
      <c r="S428" s="63"/>
      <c r="T428" s="63"/>
      <c r="U428" s="63"/>
      <c r="V428" s="63"/>
      <c r="W428" s="63"/>
      <c r="X428" s="63"/>
      <c r="Y428" s="63"/>
      <c r="Z428" s="268"/>
      <c r="AA428" s="63"/>
      <c r="AB428" s="67"/>
      <c r="AC428" s="68"/>
      <c r="AD428" s="69"/>
      <c r="AE428" s="269"/>
      <c r="AF428" s="69"/>
      <c r="AG428" s="269"/>
      <c r="AH428" s="270"/>
      <c r="AI428" s="271"/>
      <c r="AJ428" s="71"/>
      <c r="AK428" s="72"/>
      <c r="AL428" s="63"/>
      <c r="AM428" s="43"/>
      <c r="AN428" s="43"/>
      <c r="AO428" s="43"/>
      <c r="AP428" s="60"/>
      <c r="AQ428" s="60"/>
      <c r="AR428" s="43"/>
      <c r="AS428" s="43"/>
      <c r="AT428" s="43"/>
      <c r="AU428" s="43"/>
      <c r="AV428" s="43"/>
      <c r="AW428" s="43"/>
    </row>
    <row r="429" spans="1:49" ht="24" hidden="1" customHeight="1">
      <c r="A429" s="396">
        <f t="shared" si="17"/>
        <v>0</v>
      </c>
      <c r="B429" s="81">
        <f t="shared" ref="B429:B460" si="18">+S429</f>
        <v>0</v>
      </c>
      <c r="N429" s="120" t="s">
        <v>145</v>
      </c>
      <c r="O429" s="83" t="s">
        <v>698</v>
      </c>
      <c r="P429" s="96"/>
      <c r="Q429" s="120" t="s">
        <v>456</v>
      </c>
      <c r="R429" s="120" t="s">
        <v>454</v>
      </c>
      <c r="S429" s="63"/>
      <c r="T429" s="63"/>
      <c r="U429" s="63"/>
      <c r="V429" s="63"/>
      <c r="W429" s="63"/>
      <c r="X429" s="63"/>
      <c r="Y429" s="63"/>
      <c r="Z429" s="268"/>
      <c r="AA429" s="63"/>
      <c r="AB429" s="67"/>
      <c r="AC429" s="68"/>
      <c r="AD429" s="69"/>
      <c r="AE429" s="269"/>
      <c r="AF429" s="69"/>
      <c r="AG429" s="269"/>
      <c r="AH429" s="270"/>
      <c r="AI429" s="271"/>
      <c r="AJ429" s="71"/>
      <c r="AK429" s="72"/>
      <c r="AL429" s="63"/>
      <c r="AM429" s="43"/>
      <c r="AN429" s="43"/>
      <c r="AO429" s="43"/>
      <c r="AP429" s="60"/>
      <c r="AQ429" s="60"/>
      <c r="AR429" s="43"/>
      <c r="AS429" s="43"/>
      <c r="AT429" s="43"/>
      <c r="AU429" s="43"/>
      <c r="AV429" s="43"/>
      <c r="AW429" s="43"/>
    </row>
    <row r="430" spans="1:49" ht="24" hidden="1" customHeight="1">
      <c r="A430" s="396">
        <f t="shared" si="17"/>
        <v>0</v>
      </c>
      <c r="B430" s="81">
        <f t="shared" si="18"/>
        <v>0</v>
      </c>
      <c r="N430" s="120" t="s">
        <v>145</v>
      </c>
      <c r="O430" s="83" t="s">
        <v>699</v>
      </c>
      <c r="P430" s="96"/>
      <c r="Q430" s="120" t="s">
        <v>456</v>
      </c>
      <c r="R430" s="120" t="s">
        <v>454</v>
      </c>
      <c r="S430" s="63"/>
      <c r="T430" s="63"/>
      <c r="U430" s="63"/>
      <c r="V430" s="63"/>
      <c r="W430" s="63"/>
      <c r="X430" s="63"/>
      <c r="Y430" s="63"/>
      <c r="Z430" s="268"/>
      <c r="AA430" s="63"/>
      <c r="AB430" s="67"/>
      <c r="AC430" s="68"/>
      <c r="AD430" s="69"/>
      <c r="AE430" s="269"/>
      <c r="AF430" s="69"/>
      <c r="AG430" s="269"/>
      <c r="AH430" s="270"/>
      <c r="AI430" s="271"/>
      <c r="AJ430" s="71"/>
      <c r="AK430" s="72"/>
      <c r="AL430" s="63"/>
      <c r="AM430" s="43"/>
      <c r="AN430" s="43"/>
      <c r="AO430" s="43"/>
      <c r="AP430" s="60"/>
      <c r="AQ430" s="60"/>
      <c r="AR430" s="43"/>
      <c r="AS430" s="43"/>
      <c r="AT430" s="43"/>
      <c r="AU430" s="43"/>
      <c r="AV430" s="43"/>
      <c r="AW430" s="43"/>
    </row>
    <row r="431" spans="1:49" ht="24" hidden="1" customHeight="1">
      <c r="A431" s="396">
        <f t="shared" si="17"/>
        <v>0</v>
      </c>
      <c r="B431" s="81">
        <f t="shared" si="18"/>
        <v>0</v>
      </c>
      <c r="N431" s="120" t="s">
        <v>145</v>
      </c>
      <c r="O431" s="83" t="s">
        <v>700</v>
      </c>
      <c r="P431" s="96"/>
      <c r="Q431" s="120" t="s">
        <v>456</v>
      </c>
      <c r="R431" s="120" t="s">
        <v>454</v>
      </c>
      <c r="S431" s="63"/>
      <c r="T431" s="63"/>
      <c r="U431" s="63"/>
      <c r="V431" s="63"/>
      <c r="W431" s="63"/>
      <c r="X431" s="63"/>
      <c r="Y431" s="63"/>
      <c r="Z431" s="268"/>
      <c r="AA431" s="63"/>
      <c r="AB431" s="67"/>
      <c r="AC431" s="68"/>
      <c r="AD431" s="69"/>
      <c r="AE431" s="269"/>
      <c r="AF431" s="69"/>
      <c r="AG431" s="269"/>
      <c r="AH431" s="270"/>
      <c r="AI431" s="271"/>
      <c r="AJ431" s="71"/>
      <c r="AK431" s="72"/>
      <c r="AL431" s="63"/>
      <c r="AM431" s="43"/>
      <c r="AN431" s="43"/>
      <c r="AO431" s="43"/>
      <c r="AP431" s="60"/>
      <c r="AQ431" s="60"/>
      <c r="AR431" s="43"/>
      <c r="AS431" s="43"/>
      <c r="AT431" s="43"/>
      <c r="AU431" s="43"/>
      <c r="AV431" s="43"/>
      <c r="AW431" s="43"/>
    </row>
    <row r="432" spans="1:49" ht="24" hidden="1" customHeight="1">
      <c r="A432" s="396">
        <f t="shared" si="17"/>
        <v>0</v>
      </c>
      <c r="B432" s="81">
        <f t="shared" si="18"/>
        <v>0</v>
      </c>
      <c r="N432" s="120" t="s">
        <v>145</v>
      </c>
      <c r="O432" s="83" t="s">
        <v>701</v>
      </c>
      <c r="P432" s="96"/>
      <c r="Q432" s="120" t="s">
        <v>456</v>
      </c>
      <c r="R432" s="120" t="s">
        <v>454</v>
      </c>
      <c r="S432" s="63"/>
      <c r="T432" s="63"/>
      <c r="U432" s="63"/>
      <c r="V432" s="63"/>
      <c r="W432" s="63"/>
      <c r="X432" s="63"/>
      <c r="Y432" s="63"/>
      <c r="Z432" s="268"/>
      <c r="AA432" s="63"/>
      <c r="AB432" s="67"/>
      <c r="AC432" s="68"/>
      <c r="AD432" s="69"/>
      <c r="AE432" s="269"/>
      <c r="AF432" s="69"/>
      <c r="AG432" s="269"/>
      <c r="AH432" s="270"/>
      <c r="AI432" s="271"/>
      <c r="AJ432" s="71"/>
      <c r="AK432" s="72"/>
      <c r="AL432" s="63"/>
      <c r="AM432" s="43"/>
      <c r="AN432" s="43"/>
      <c r="AO432" s="43"/>
      <c r="AP432" s="60"/>
      <c r="AQ432" s="60"/>
      <c r="AR432" s="43"/>
      <c r="AS432" s="43"/>
      <c r="AT432" s="43"/>
      <c r="AU432" s="43"/>
      <c r="AV432" s="43"/>
      <c r="AW432" s="43"/>
    </row>
    <row r="433" spans="1:49" ht="24" hidden="1" customHeight="1">
      <c r="A433" s="396">
        <f t="shared" si="17"/>
        <v>0</v>
      </c>
      <c r="B433" s="81">
        <f t="shared" si="18"/>
        <v>0</v>
      </c>
      <c r="N433" s="120" t="s">
        <v>145</v>
      </c>
      <c r="O433" s="83" t="s">
        <v>702</v>
      </c>
      <c r="P433" s="96"/>
      <c r="Q433" s="120" t="s">
        <v>456</v>
      </c>
      <c r="R433" s="120" t="s">
        <v>454</v>
      </c>
      <c r="S433" s="63"/>
      <c r="T433" s="63"/>
      <c r="U433" s="63"/>
      <c r="V433" s="63"/>
      <c r="W433" s="63"/>
      <c r="X433" s="63"/>
      <c r="Y433" s="63"/>
      <c r="Z433" s="268"/>
      <c r="AA433" s="63"/>
      <c r="AB433" s="67"/>
      <c r="AC433" s="68"/>
      <c r="AD433" s="69"/>
      <c r="AE433" s="269"/>
      <c r="AF433" s="69"/>
      <c r="AG433" s="269"/>
      <c r="AH433" s="270"/>
      <c r="AI433" s="271"/>
      <c r="AJ433" s="71"/>
      <c r="AK433" s="72"/>
      <c r="AL433" s="63"/>
      <c r="AM433" s="43"/>
      <c r="AN433" s="43"/>
      <c r="AO433" s="43"/>
      <c r="AP433" s="60"/>
      <c r="AQ433" s="60"/>
      <c r="AR433" s="43"/>
      <c r="AS433" s="43"/>
      <c r="AT433" s="43"/>
      <c r="AU433" s="43"/>
      <c r="AV433" s="43"/>
      <c r="AW433" s="43"/>
    </row>
    <row r="434" spans="1:49" ht="24" hidden="1" customHeight="1">
      <c r="A434" s="396">
        <f t="shared" si="17"/>
        <v>0</v>
      </c>
      <c r="B434" s="81">
        <f t="shared" si="18"/>
        <v>0</v>
      </c>
      <c r="N434" s="120" t="s">
        <v>145</v>
      </c>
      <c r="O434" s="83" t="s">
        <v>703</v>
      </c>
      <c r="P434" s="96"/>
      <c r="Q434" s="120" t="s">
        <v>456</v>
      </c>
      <c r="R434" s="120" t="s">
        <v>454</v>
      </c>
      <c r="S434" s="63"/>
      <c r="T434" s="63"/>
      <c r="U434" s="63"/>
      <c r="V434" s="63"/>
      <c r="W434" s="63"/>
      <c r="X434" s="63"/>
      <c r="Y434" s="63"/>
      <c r="Z434" s="268"/>
      <c r="AA434" s="63"/>
      <c r="AB434" s="67"/>
      <c r="AC434" s="68"/>
      <c r="AD434" s="69"/>
      <c r="AE434" s="269"/>
      <c r="AF434" s="69"/>
      <c r="AG434" s="269"/>
      <c r="AH434" s="270"/>
      <c r="AI434" s="271"/>
      <c r="AJ434" s="71"/>
      <c r="AK434" s="72"/>
      <c r="AL434" s="63"/>
      <c r="AM434" s="43"/>
      <c r="AN434" s="43"/>
      <c r="AO434" s="43"/>
      <c r="AP434" s="60"/>
      <c r="AQ434" s="60"/>
      <c r="AR434" s="43"/>
      <c r="AS434" s="43"/>
      <c r="AT434" s="43"/>
      <c r="AU434" s="43"/>
      <c r="AV434" s="43"/>
      <c r="AW434" s="43"/>
    </row>
    <row r="435" spans="1:49" ht="24" hidden="1" customHeight="1">
      <c r="A435" s="396">
        <f t="shared" si="17"/>
        <v>0</v>
      </c>
      <c r="B435" s="81">
        <f t="shared" si="18"/>
        <v>0</v>
      </c>
      <c r="N435" s="120" t="s">
        <v>145</v>
      </c>
      <c r="O435" s="83" t="s">
        <v>704</v>
      </c>
      <c r="P435" s="96"/>
      <c r="Q435" s="120" t="s">
        <v>456</v>
      </c>
      <c r="R435" s="120" t="s">
        <v>454</v>
      </c>
      <c r="S435" s="63"/>
      <c r="T435" s="63"/>
      <c r="U435" s="63"/>
      <c r="V435" s="63"/>
      <c r="W435" s="63"/>
      <c r="X435" s="63"/>
      <c r="Y435" s="63"/>
      <c r="Z435" s="268"/>
      <c r="AA435" s="63"/>
      <c r="AB435" s="67"/>
      <c r="AC435" s="68"/>
      <c r="AD435" s="69"/>
      <c r="AE435" s="269"/>
      <c r="AF435" s="69"/>
      <c r="AG435" s="269"/>
      <c r="AH435" s="270"/>
      <c r="AI435" s="271"/>
      <c r="AJ435" s="71"/>
      <c r="AK435" s="72"/>
      <c r="AL435" s="63"/>
      <c r="AM435" s="43"/>
      <c r="AN435" s="43"/>
      <c r="AO435" s="43"/>
      <c r="AP435" s="60"/>
      <c r="AQ435" s="60"/>
      <c r="AR435" s="43"/>
      <c r="AS435" s="43"/>
      <c r="AT435" s="43"/>
      <c r="AU435" s="43"/>
      <c r="AV435" s="43"/>
      <c r="AW435" s="43"/>
    </row>
    <row r="436" spans="1:49" ht="24" hidden="1" customHeight="1">
      <c r="A436" s="396">
        <f t="shared" si="17"/>
        <v>0</v>
      </c>
      <c r="B436" s="81">
        <f t="shared" si="18"/>
        <v>0</v>
      </c>
      <c r="N436" s="120" t="s">
        <v>145</v>
      </c>
      <c r="O436" s="83" t="s">
        <v>705</v>
      </c>
      <c r="P436" s="96"/>
      <c r="Q436" s="120" t="s">
        <v>456</v>
      </c>
      <c r="R436" s="120" t="s">
        <v>454</v>
      </c>
      <c r="S436" s="63"/>
      <c r="T436" s="63"/>
      <c r="U436" s="63"/>
      <c r="V436" s="63"/>
      <c r="W436" s="63"/>
      <c r="X436" s="63"/>
      <c r="Y436" s="63"/>
      <c r="Z436" s="268"/>
      <c r="AA436" s="63"/>
      <c r="AB436" s="67"/>
      <c r="AC436" s="68"/>
      <c r="AD436" s="69"/>
      <c r="AE436" s="269"/>
      <c r="AF436" s="69"/>
      <c r="AG436" s="269"/>
      <c r="AH436" s="270"/>
      <c r="AI436" s="271"/>
      <c r="AJ436" s="71"/>
      <c r="AK436" s="72"/>
      <c r="AL436" s="63"/>
      <c r="AM436" s="43"/>
      <c r="AN436" s="43"/>
      <c r="AO436" s="43"/>
      <c r="AP436" s="60"/>
      <c r="AQ436" s="60"/>
      <c r="AR436" s="43"/>
      <c r="AS436" s="43"/>
      <c r="AT436" s="43"/>
      <c r="AU436" s="43"/>
      <c r="AV436" s="43"/>
      <c r="AW436" s="43"/>
    </row>
    <row r="437" spans="1:49" ht="24" hidden="1" customHeight="1">
      <c r="A437" s="396">
        <f t="shared" si="17"/>
        <v>0</v>
      </c>
      <c r="B437" s="81">
        <f t="shared" si="18"/>
        <v>0</v>
      </c>
      <c r="N437" s="120" t="s">
        <v>145</v>
      </c>
      <c r="O437" s="83" t="s">
        <v>706</v>
      </c>
      <c r="P437" s="96"/>
      <c r="Q437" s="120" t="s">
        <v>456</v>
      </c>
      <c r="R437" s="120" t="s">
        <v>454</v>
      </c>
      <c r="S437" s="63"/>
      <c r="T437" s="63"/>
      <c r="U437" s="63"/>
      <c r="V437" s="63"/>
      <c r="W437" s="63"/>
      <c r="X437" s="63"/>
      <c r="Y437" s="63"/>
      <c r="Z437" s="268"/>
      <c r="AA437" s="63"/>
      <c r="AB437" s="67"/>
      <c r="AC437" s="68"/>
      <c r="AD437" s="69"/>
      <c r="AE437" s="269"/>
      <c r="AF437" s="69"/>
      <c r="AG437" s="269"/>
      <c r="AH437" s="270"/>
      <c r="AI437" s="271"/>
      <c r="AJ437" s="71"/>
      <c r="AK437" s="72"/>
      <c r="AL437" s="63"/>
      <c r="AM437" s="43"/>
      <c r="AN437" s="43"/>
      <c r="AO437" s="43"/>
      <c r="AP437" s="60"/>
      <c r="AQ437" s="60"/>
      <c r="AR437" s="43"/>
      <c r="AS437" s="43"/>
      <c r="AT437" s="43"/>
      <c r="AU437" s="43"/>
      <c r="AV437" s="43"/>
      <c r="AW437" s="43"/>
    </row>
    <row r="438" spans="1:49" ht="24" hidden="1" customHeight="1">
      <c r="A438" s="396">
        <f t="shared" si="17"/>
        <v>0</v>
      </c>
      <c r="B438" s="81">
        <f t="shared" si="18"/>
        <v>0</v>
      </c>
      <c r="N438" s="120" t="s">
        <v>145</v>
      </c>
      <c r="O438" s="83" t="s">
        <v>707</v>
      </c>
      <c r="P438" s="96"/>
      <c r="Q438" s="120" t="s">
        <v>456</v>
      </c>
      <c r="R438" s="120" t="s">
        <v>454</v>
      </c>
      <c r="S438" s="63"/>
      <c r="T438" s="63"/>
      <c r="U438" s="63"/>
      <c r="V438" s="63"/>
      <c r="W438" s="63"/>
      <c r="X438" s="63"/>
      <c r="Y438" s="63"/>
      <c r="Z438" s="268"/>
      <c r="AA438" s="63"/>
      <c r="AB438" s="67"/>
      <c r="AC438" s="68"/>
      <c r="AD438" s="69"/>
      <c r="AE438" s="269"/>
      <c r="AF438" s="69"/>
      <c r="AG438" s="269"/>
      <c r="AH438" s="270"/>
      <c r="AI438" s="271"/>
      <c r="AJ438" s="71"/>
      <c r="AK438" s="72"/>
      <c r="AL438" s="63"/>
      <c r="AM438" s="43"/>
      <c r="AN438" s="43"/>
      <c r="AO438" s="43"/>
      <c r="AP438" s="60"/>
      <c r="AQ438" s="60"/>
      <c r="AR438" s="43"/>
      <c r="AS438" s="43"/>
      <c r="AT438" s="43"/>
      <c r="AU438" s="43"/>
      <c r="AV438" s="43"/>
      <c r="AW438" s="43"/>
    </row>
    <row r="439" spans="1:49" ht="24" hidden="1" customHeight="1">
      <c r="A439" s="396">
        <f t="shared" si="17"/>
        <v>0</v>
      </c>
      <c r="B439" s="81">
        <f t="shared" si="18"/>
        <v>0</v>
      </c>
      <c r="N439" s="120" t="s">
        <v>145</v>
      </c>
      <c r="O439" s="83" t="s">
        <v>708</v>
      </c>
      <c r="P439" s="96"/>
      <c r="Q439" s="120" t="s">
        <v>456</v>
      </c>
      <c r="R439" s="120" t="s">
        <v>454</v>
      </c>
      <c r="S439" s="63"/>
      <c r="T439" s="63"/>
      <c r="U439" s="63"/>
      <c r="V439" s="63"/>
      <c r="W439" s="63"/>
      <c r="X439" s="63"/>
      <c r="Y439" s="63"/>
      <c r="Z439" s="268"/>
      <c r="AA439" s="63"/>
      <c r="AB439" s="67"/>
      <c r="AC439" s="68"/>
      <c r="AD439" s="69"/>
      <c r="AE439" s="269"/>
      <c r="AF439" s="69"/>
      <c r="AG439" s="269"/>
      <c r="AH439" s="270"/>
      <c r="AI439" s="271"/>
      <c r="AJ439" s="71"/>
      <c r="AK439" s="72"/>
      <c r="AL439" s="63"/>
      <c r="AM439" s="43"/>
      <c r="AN439" s="43"/>
      <c r="AO439" s="43"/>
      <c r="AP439" s="60"/>
      <c r="AQ439" s="60"/>
      <c r="AR439" s="43"/>
      <c r="AS439" s="43"/>
      <c r="AT439" s="43"/>
      <c r="AU439" s="43"/>
      <c r="AV439" s="43"/>
      <c r="AW439" s="43"/>
    </row>
    <row r="440" spans="1:49" ht="24" hidden="1" customHeight="1">
      <c r="A440" s="396">
        <f t="shared" si="17"/>
        <v>0</v>
      </c>
      <c r="B440" s="81">
        <f t="shared" si="18"/>
        <v>0</v>
      </c>
      <c r="N440" s="120" t="s">
        <v>145</v>
      </c>
      <c r="O440" s="83" t="s">
        <v>709</v>
      </c>
      <c r="P440" s="96"/>
      <c r="Q440" s="120" t="s">
        <v>456</v>
      </c>
      <c r="R440" s="120" t="s">
        <v>454</v>
      </c>
      <c r="S440" s="63"/>
      <c r="T440" s="63"/>
      <c r="U440" s="63"/>
      <c r="V440" s="63"/>
      <c r="W440" s="63"/>
      <c r="X440" s="63"/>
      <c r="Y440" s="63"/>
      <c r="Z440" s="268"/>
      <c r="AA440" s="63"/>
      <c r="AB440" s="67"/>
      <c r="AC440" s="68"/>
      <c r="AD440" s="69"/>
      <c r="AE440" s="269"/>
      <c r="AF440" s="69"/>
      <c r="AG440" s="269"/>
      <c r="AH440" s="270"/>
      <c r="AI440" s="271"/>
      <c r="AJ440" s="71"/>
      <c r="AK440" s="72"/>
      <c r="AL440" s="63"/>
      <c r="AM440" s="43"/>
      <c r="AN440" s="43"/>
      <c r="AO440" s="43"/>
      <c r="AP440" s="60"/>
      <c r="AQ440" s="60"/>
      <c r="AR440" s="43"/>
      <c r="AS440" s="43"/>
      <c r="AT440" s="43"/>
      <c r="AU440" s="43"/>
      <c r="AV440" s="43"/>
      <c r="AW440" s="43"/>
    </row>
    <row r="441" spans="1:49" ht="24" hidden="1" customHeight="1">
      <c r="A441" s="396">
        <f t="shared" si="17"/>
        <v>0</v>
      </c>
      <c r="B441" s="81">
        <f t="shared" si="18"/>
        <v>0</v>
      </c>
      <c r="N441" s="120" t="s">
        <v>145</v>
      </c>
      <c r="O441" s="83" t="s">
        <v>710</v>
      </c>
      <c r="P441" s="96"/>
      <c r="Q441" s="120" t="s">
        <v>456</v>
      </c>
      <c r="R441" s="120" t="s">
        <v>454</v>
      </c>
      <c r="S441" s="63"/>
      <c r="T441" s="63"/>
      <c r="U441" s="63"/>
      <c r="V441" s="63"/>
      <c r="W441" s="63"/>
      <c r="X441" s="63"/>
      <c r="Y441" s="63"/>
      <c r="Z441" s="268"/>
      <c r="AA441" s="63"/>
      <c r="AB441" s="67"/>
      <c r="AC441" s="68"/>
      <c r="AD441" s="69"/>
      <c r="AE441" s="269"/>
      <c r="AF441" s="69"/>
      <c r="AG441" s="269"/>
      <c r="AH441" s="270"/>
      <c r="AI441" s="271"/>
      <c r="AJ441" s="71"/>
      <c r="AK441" s="72"/>
      <c r="AL441" s="63"/>
      <c r="AM441" s="43"/>
      <c r="AN441" s="43"/>
      <c r="AO441" s="43"/>
      <c r="AP441" s="60"/>
      <c r="AQ441" s="60"/>
      <c r="AR441" s="43"/>
      <c r="AS441" s="43"/>
      <c r="AT441" s="43"/>
      <c r="AU441" s="43"/>
      <c r="AV441" s="43"/>
      <c r="AW441" s="43"/>
    </row>
    <row r="442" spans="1:49" ht="24" hidden="1" customHeight="1">
      <c r="A442" s="396">
        <f t="shared" si="17"/>
        <v>0</v>
      </c>
      <c r="B442" s="81">
        <f t="shared" si="18"/>
        <v>0</v>
      </c>
      <c r="N442" s="120" t="s">
        <v>145</v>
      </c>
      <c r="O442" s="83" t="s">
        <v>711</v>
      </c>
      <c r="P442" s="96"/>
      <c r="Q442" s="120" t="s">
        <v>456</v>
      </c>
      <c r="R442" s="120" t="s">
        <v>454</v>
      </c>
      <c r="S442" s="63"/>
      <c r="T442" s="63"/>
      <c r="U442" s="63"/>
      <c r="V442" s="63"/>
      <c r="W442" s="63"/>
      <c r="X442" s="63"/>
      <c r="Y442" s="63"/>
      <c r="Z442" s="268"/>
      <c r="AA442" s="63"/>
      <c r="AB442" s="67"/>
      <c r="AC442" s="68"/>
      <c r="AD442" s="69"/>
      <c r="AE442" s="269"/>
      <c r="AF442" s="69"/>
      <c r="AG442" s="269"/>
      <c r="AH442" s="270"/>
      <c r="AI442" s="271"/>
      <c r="AJ442" s="71"/>
      <c r="AK442" s="72"/>
      <c r="AL442" s="63"/>
      <c r="AM442" s="43"/>
      <c r="AN442" s="43"/>
      <c r="AO442" s="43"/>
      <c r="AP442" s="60"/>
      <c r="AQ442" s="60"/>
      <c r="AR442" s="43"/>
      <c r="AS442" s="43"/>
      <c r="AT442" s="43"/>
      <c r="AU442" s="43"/>
      <c r="AV442" s="43"/>
      <c r="AW442" s="43"/>
    </row>
    <row r="443" spans="1:49" ht="24" hidden="1" customHeight="1">
      <c r="A443" s="396">
        <f t="shared" si="17"/>
        <v>0</v>
      </c>
      <c r="B443" s="81">
        <f t="shared" si="18"/>
        <v>0</v>
      </c>
      <c r="N443" s="120" t="s">
        <v>145</v>
      </c>
      <c r="O443" s="83" t="s">
        <v>712</v>
      </c>
      <c r="P443" s="96"/>
      <c r="Q443" s="120" t="s">
        <v>456</v>
      </c>
      <c r="R443" s="120" t="s">
        <v>454</v>
      </c>
      <c r="S443" s="63"/>
      <c r="T443" s="63"/>
      <c r="U443" s="63"/>
      <c r="V443" s="63"/>
      <c r="W443" s="63"/>
      <c r="X443" s="63"/>
      <c r="Y443" s="63"/>
      <c r="Z443" s="268"/>
      <c r="AA443" s="63"/>
      <c r="AB443" s="67"/>
      <c r="AC443" s="68"/>
      <c r="AD443" s="69"/>
      <c r="AE443" s="269"/>
      <c r="AF443" s="69"/>
      <c r="AG443" s="269"/>
      <c r="AH443" s="270"/>
      <c r="AI443" s="271"/>
      <c r="AJ443" s="71"/>
      <c r="AK443" s="72"/>
      <c r="AL443" s="63"/>
      <c r="AM443" s="43"/>
      <c r="AN443" s="43"/>
      <c r="AO443" s="43"/>
      <c r="AP443" s="60"/>
      <c r="AQ443" s="60"/>
      <c r="AR443" s="43"/>
      <c r="AS443" s="43"/>
      <c r="AT443" s="43"/>
      <c r="AU443" s="43"/>
      <c r="AV443" s="43"/>
      <c r="AW443" s="43"/>
    </row>
    <row r="444" spans="1:49" ht="24" hidden="1" customHeight="1">
      <c r="A444" s="396">
        <f t="shared" si="17"/>
        <v>0</v>
      </c>
      <c r="B444" s="81">
        <f t="shared" si="18"/>
        <v>0</v>
      </c>
      <c r="N444" s="120" t="s">
        <v>145</v>
      </c>
      <c r="O444" s="83" t="s">
        <v>713</v>
      </c>
      <c r="P444" s="96"/>
      <c r="Q444" s="120" t="s">
        <v>456</v>
      </c>
      <c r="R444" s="120" t="s">
        <v>454</v>
      </c>
      <c r="S444" s="63"/>
      <c r="T444" s="63"/>
      <c r="U444" s="63"/>
      <c r="V444" s="63"/>
      <c r="W444" s="63"/>
      <c r="X444" s="63"/>
      <c r="Y444" s="63"/>
      <c r="Z444" s="268"/>
      <c r="AA444" s="63"/>
      <c r="AB444" s="67"/>
      <c r="AC444" s="68"/>
      <c r="AD444" s="69"/>
      <c r="AE444" s="269"/>
      <c r="AF444" s="69"/>
      <c r="AG444" s="269"/>
      <c r="AH444" s="270"/>
      <c r="AI444" s="271"/>
      <c r="AJ444" s="71"/>
      <c r="AK444" s="72"/>
      <c r="AL444" s="63"/>
      <c r="AM444" s="43"/>
      <c r="AN444" s="43"/>
      <c r="AO444" s="43"/>
      <c r="AP444" s="60"/>
      <c r="AQ444" s="60"/>
      <c r="AR444" s="43"/>
      <c r="AS444" s="43"/>
      <c r="AT444" s="43"/>
      <c r="AU444" s="43"/>
      <c r="AV444" s="43"/>
      <c r="AW444" s="43"/>
    </row>
    <row r="445" spans="1:49" ht="24" hidden="1" customHeight="1">
      <c r="A445" s="396">
        <f t="shared" si="17"/>
        <v>0</v>
      </c>
      <c r="B445" s="81">
        <f t="shared" si="18"/>
        <v>0</v>
      </c>
      <c r="N445" s="120" t="s">
        <v>145</v>
      </c>
      <c r="O445" s="83" t="s">
        <v>714</v>
      </c>
      <c r="P445" s="96"/>
      <c r="Q445" s="120" t="s">
        <v>456</v>
      </c>
      <c r="R445" s="120" t="s">
        <v>454</v>
      </c>
      <c r="S445" s="63"/>
      <c r="T445" s="63"/>
      <c r="U445" s="63"/>
      <c r="V445" s="63"/>
      <c r="W445" s="63"/>
      <c r="X445" s="63"/>
      <c r="Y445" s="63"/>
      <c r="Z445" s="268"/>
      <c r="AA445" s="63"/>
      <c r="AB445" s="67"/>
      <c r="AC445" s="68"/>
      <c r="AD445" s="69"/>
      <c r="AE445" s="269"/>
      <c r="AF445" s="69"/>
      <c r="AG445" s="269"/>
      <c r="AH445" s="270"/>
      <c r="AI445" s="271"/>
      <c r="AJ445" s="71"/>
      <c r="AK445" s="72"/>
      <c r="AL445" s="63"/>
      <c r="AM445" s="43"/>
      <c r="AN445" s="43"/>
      <c r="AO445" s="43"/>
      <c r="AP445" s="60"/>
      <c r="AQ445" s="60"/>
      <c r="AR445" s="43"/>
      <c r="AS445" s="43"/>
      <c r="AT445" s="43"/>
      <c r="AU445" s="43"/>
      <c r="AV445" s="43"/>
      <c r="AW445" s="43"/>
    </row>
    <row r="446" spans="1:49" ht="24" hidden="1" customHeight="1">
      <c r="A446" s="396">
        <f t="shared" si="17"/>
        <v>0</v>
      </c>
      <c r="B446" s="81">
        <f t="shared" si="18"/>
        <v>0</v>
      </c>
      <c r="N446" s="120" t="s">
        <v>145</v>
      </c>
      <c r="O446" s="83" t="s">
        <v>715</v>
      </c>
      <c r="P446" s="96"/>
      <c r="Q446" s="120" t="s">
        <v>456</v>
      </c>
      <c r="R446" s="120" t="s">
        <v>454</v>
      </c>
      <c r="S446" s="63"/>
      <c r="T446" s="63"/>
      <c r="U446" s="63"/>
      <c r="V446" s="63"/>
      <c r="W446" s="63"/>
      <c r="X446" s="63"/>
      <c r="Y446" s="63"/>
      <c r="Z446" s="268"/>
      <c r="AA446" s="63"/>
      <c r="AB446" s="67"/>
      <c r="AC446" s="68"/>
      <c r="AD446" s="69"/>
      <c r="AE446" s="269"/>
      <c r="AF446" s="69"/>
      <c r="AG446" s="269"/>
      <c r="AH446" s="270"/>
      <c r="AI446" s="271"/>
      <c r="AJ446" s="71"/>
      <c r="AK446" s="72"/>
      <c r="AL446" s="63"/>
      <c r="AM446" s="43"/>
      <c r="AN446" s="43"/>
      <c r="AO446" s="43"/>
      <c r="AP446" s="60"/>
      <c r="AQ446" s="60"/>
      <c r="AR446" s="43"/>
      <c r="AS446" s="43"/>
      <c r="AT446" s="43"/>
      <c r="AU446" s="43"/>
      <c r="AV446" s="43"/>
      <c r="AW446" s="43"/>
    </row>
    <row r="447" spans="1:49" ht="24" hidden="1" customHeight="1">
      <c r="A447" s="396">
        <f t="shared" si="17"/>
        <v>0</v>
      </c>
      <c r="B447" s="81">
        <f t="shared" si="18"/>
        <v>0</v>
      </c>
      <c r="N447" s="120" t="s">
        <v>145</v>
      </c>
      <c r="O447" s="83" t="s">
        <v>716</v>
      </c>
      <c r="P447" s="96"/>
      <c r="Q447" s="120" t="s">
        <v>456</v>
      </c>
      <c r="R447" s="120" t="s">
        <v>454</v>
      </c>
      <c r="S447" s="63"/>
      <c r="T447" s="63"/>
      <c r="U447" s="63"/>
      <c r="V447" s="63"/>
      <c r="W447" s="63"/>
      <c r="X447" s="63"/>
      <c r="Y447" s="63"/>
      <c r="Z447" s="268"/>
      <c r="AA447" s="63"/>
      <c r="AB447" s="67"/>
      <c r="AC447" s="68"/>
      <c r="AD447" s="69"/>
      <c r="AE447" s="269"/>
      <c r="AF447" s="69"/>
      <c r="AG447" s="269"/>
      <c r="AH447" s="270"/>
      <c r="AI447" s="271"/>
      <c r="AJ447" s="71"/>
      <c r="AK447" s="72"/>
      <c r="AL447" s="63"/>
      <c r="AM447" s="43"/>
      <c r="AN447" s="43"/>
      <c r="AO447" s="43"/>
      <c r="AP447" s="60"/>
      <c r="AQ447" s="60"/>
      <c r="AR447" s="43"/>
      <c r="AS447" s="43"/>
      <c r="AT447" s="43"/>
      <c r="AU447" s="43"/>
      <c r="AV447" s="43"/>
      <c r="AW447" s="43"/>
    </row>
    <row r="448" spans="1:49" ht="24" hidden="1" customHeight="1">
      <c r="A448" s="396">
        <f t="shared" si="17"/>
        <v>0</v>
      </c>
      <c r="B448" s="81">
        <f t="shared" si="18"/>
        <v>0</v>
      </c>
      <c r="N448" s="120" t="s">
        <v>145</v>
      </c>
      <c r="O448" s="83" t="s">
        <v>717</v>
      </c>
      <c r="P448" s="96"/>
      <c r="Q448" s="120" t="s">
        <v>456</v>
      </c>
      <c r="R448" s="120" t="s">
        <v>454</v>
      </c>
      <c r="S448" s="63"/>
      <c r="T448" s="63"/>
      <c r="U448" s="63"/>
      <c r="V448" s="63"/>
      <c r="W448" s="63"/>
      <c r="X448" s="63"/>
      <c r="Y448" s="63"/>
      <c r="Z448" s="268"/>
      <c r="AA448" s="63"/>
      <c r="AB448" s="67"/>
      <c r="AC448" s="68"/>
      <c r="AD448" s="69"/>
      <c r="AE448" s="269"/>
      <c r="AF448" s="69"/>
      <c r="AG448" s="269"/>
      <c r="AH448" s="270"/>
      <c r="AI448" s="271"/>
      <c r="AJ448" s="71"/>
      <c r="AK448" s="72"/>
      <c r="AL448" s="63"/>
      <c r="AM448" s="43"/>
      <c r="AN448" s="43"/>
      <c r="AO448" s="43"/>
      <c r="AP448" s="60"/>
      <c r="AQ448" s="60"/>
      <c r="AR448" s="43"/>
      <c r="AS448" s="43"/>
      <c r="AT448" s="43"/>
      <c r="AU448" s="43"/>
      <c r="AV448" s="43"/>
      <c r="AW448" s="43"/>
    </row>
    <row r="449" spans="1:49" ht="24" hidden="1" customHeight="1">
      <c r="A449" s="396">
        <f t="shared" si="17"/>
        <v>0</v>
      </c>
      <c r="B449" s="81">
        <f t="shared" si="18"/>
        <v>0</v>
      </c>
      <c r="N449" s="120" t="s">
        <v>145</v>
      </c>
      <c r="O449" s="83" t="s">
        <v>718</v>
      </c>
      <c r="P449" s="96"/>
      <c r="Q449" s="120" t="s">
        <v>456</v>
      </c>
      <c r="R449" s="120" t="s">
        <v>454</v>
      </c>
      <c r="S449" s="63"/>
      <c r="T449" s="63"/>
      <c r="U449" s="63"/>
      <c r="V449" s="63"/>
      <c r="W449" s="63"/>
      <c r="X449" s="63"/>
      <c r="Y449" s="63"/>
      <c r="Z449" s="268"/>
      <c r="AA449" s="63"/>
      <c r="AB449" s="67"/>
      <c r="AC449" s="68"/>
      <c r="AD449" s="69"/>
      <c r="AE449" s="269"/>
      <c r="AF449" s="69"/>
      <c r="AG449" s="269"/>
      <c r="AH449" s="270"/>
      <c r="AI449" s="271"/>
      <c r="AJ449" s="71"/>
      <c r="AK449" s="72"/>
      <c r="AL449" s="63"/>
      <c r="AM449" s="43"/>
      <c r="AN449" s="43"/>
      <c r="AO449" s="43"/>
      <c r="AP449" s="60"/>
      <c r="AQ449" s="60"/>
      <c r="AR449" s="43"/>
      <c r="AS449" s="43"/>
      <c r="AT449" s="43"/>
      <c r="AU449" s="43"/>
      <c r="AV449" s="43"/>
      <c r="AW449" s="43"/>
    </row>
    <row r="450" spans="1:49" ht="24" hidden="1" customHeight="1">
      <c r="A450" s="396">
        <f t="shared" si="17"/>
        <v>0</v>
      </c>
      <c r="B450" s="81">
        <f t="shared" si="18"/>
        <v>0</v>
      </c>
      <c r="N450" s="120" t="s">
        <v>145</v>
      </c>
      <c r="O450" s="83" t="s">
        <v>719</v>
      </c>
      <c r="P450" s="96"/>
      <c r="Q450" s="120" t="s">
        <v>456</v>
      </c>
      <c r="R450" s="120" t="s">
        <v>454</v>
      </c>
      <c r="S450" s="63"/>
      <c r="T450" s="63"/>
      <c r="U450" s="63"/>
      <c r="V450" s="63"/>
      <c r="W450" s="63"/>
      <c r="X450" s="63"/>
      <c r="Y450" s="63"/>
      <c r="Z450" s="268"/>
      <c r="AA450" s="63"/>
      <c r="AB450" s="67"/>
      <c r="AC450" s="68"/>
      <c r="AD450" s="69"/>
      <c r="AE450" s="269"/>
      <c r="AF450" s="69"/>
      <c r="AG450" s="269"/>
      <c r="AH450" s="270"/>
      <c r="AI450" s="271"/>
      <c r="AJ450" s="71"/>
      <c r="AK450" s="72"/>
      <c r="AL450" s="63"/>
      <c r="AM450" s="43"/>
      <c r="AN450" s="43"/>
      <c r="AO450" s="43"/>
      <c r="AP450" s="60"/>
      <c r="AQ450" s="60"/>
      <c r="AR450" s="43"/>
      <c r="AS450" s="43"/>
      <c r="AT450" s="43"/>
      <c r="AU450" s="43"/>
      <c r="AV450" s="43"/>
      <c r="AW450" s="43"/>
    </row>
    <row r="451" spans="1:49" ht="24" hidden="1" customHeight="1">
      <c r="A451" s="396">
        <f t="shared" si="17"/>
        <v>0</v>
      </c>
      <c r="B451" s="81">
        <f t="shared" si="18"/>
        <v>0</v>
      </c>
      <c r="N451" s="120" t="s">
        <v>145</v>
      </c>
      <c r="O451" s="83" t="s">
        <v>720</v>
      </c>
      <c r="P451" s="96"/>
      <c r="Q451" s="120" t="s">
        <v>456</v>
      </c>
      <c r="R451" s="120" t="s">
        <v>454</v>
      </c>
      <c r="S451" s="63"/>
      <c r="T451" s="63"/>
      <c r="U451" s="63"/>
      <c r="V451" s="63"/>
      <c r="W451" s="63"/>
      <c r="X451" s="63"/>
      <c r="Y451" s="63"/>
      <c r="Z451" s="268"/>
      <c r="AA451" s="63"/>
      <c r="AB451" s="67"/>
      <c r="AC451" s="68"/>
      <c r="AD451" s="69"/>
      <c r="AE451" s="269"/>
      <c r="AF451" s="69"/>
      <c r="AG451" s="269"/>
      <c r="AH451" s="270"/>
      <c r="AI451" s="271"/>
      <c r="AJ451" s="71"/>
      <c r="AK451" s="72"/>
      <c r="AL451" s="63"/>
      <c r="AM451" s="43"/>
      <c r="AN451" s="43"/>
      <c r="AO451" s="43"/>
      <c r="AP451" s="60"/>
      <c r="AQ451" s="60"/>
      <c r="AR451" s="43"/>
      <c r="AS451" s="43"/>
      <c r="AT451" s="43"/>
      <c r="AU451" s="43"/>
      <c r="AV451" s="43"/>
      <c r="AW451" s="43"/>
    </row>
    <row r="452" spans="1:49" ht="24" hidden="1" customHeight="1">
      <c r="A452" s="396">
        <f t="shared" si="17"/>
        <v>0</v>
      </c>
      <c r="B452" s="81">
        <f t="shared" si="18"/>
        <v>0</v>
      </c>
      <c r="N452" s="120" t="s">
        <v>145</v>
      </c>
      <c r="O452" s="83" t="s">
        <v>721</v>
      </c>
      <c r="P452" s="96"/>
      <c r="Q452" s="120" t="s">
        <v>456</v>
      </c>
      <c r="R452" s="120" t="s">
        <v>454</v>
      </c>
      <c r="S452" s="63"/>
      <c r="T452" s="63"/>
      <c r="U452" s="63"/>
      <c r="V452" s="63"/>
      <c r="W452" s="63"/>
      <c r="X452" s="63"/>
      <c r="Y452" s="63"/>
      <c r="Z452" s="268"/>
      <c r="AA452" s="63"/>
      <c r="AB452" s="67"/>
      <c r="AC452" s="68"/>
      <c r="AD452" s="69"/>
      <c r="AE452" s="269"/>
      <c r="AF452" s="69"/>
      <c r="AG452" s="269"/>
      <c r="AH452" s="270"/>
      <c r="AI452" s="271"/>
      <c r="AJ452" s="71"/>
      <c r="AK452" s="72"/>
      <c r="AL452" s="63"/>
      <c r="AM452" s="43"/>
      <c r="AN452" s="43"/>
      <c r="AO452" s="43"/>
      <c r="AP452" s="60"/>
      <c r="AQ452" s="60"/>
      <c r="AR452" s="43"/>
      <c r="AS452" s="43"/>
      <c r="AT452" s="43"/>
      <c r="AU452" s="43"/>
      <c r="AV452" s="43"/>
      <c r="AW452" s="43"/>
    </row>
    <row r="453" spans="1:49" ht="24" hidden="1" customHeight="1">
      <c r="A453" s="396">
        <f t="shared" si="17"/>
        <v>0</v>
      </c>
      <c r="B453" s="81">
        <f t="shared" si="18"/>
        <v>0</v>
      </c>
      <c r="N453" s="120" t="s">
        <v>145</v>
      </c>
      <c r="O453" s="83" t="s">
        <v>722</v>
      </c>
      <c r="P453" s="96"/>
      <c r="Q453" s="120" t="s">
        <v>456</v>
      </c>
      <c r="R453" s="120" t="s">
        <v>454</v>
      </c>
      <c r="S453" s="63"/>
      <c r="T453" s="63"/>
      <c r="U453" s="63"/>
      <c r="V453" s="63"/>
      <c r="W453" s="63"/>
      <c r="X453" s="63"/>
      <c r="Y453" s="63"/>
      <c r="Z453" s="268"/>
      <c r="AA453" s="63"/>
      <c r="AB453" s="67"/>
      <c r="AC453" s="68"/>
      <c r="AD453" s="69"/>
      <c r="AE453" s="269"/>
      <c r="AF453" s="69"/>
      <c r="AG453" s="269"/>
      <c r="AH453" s="270"/>
      <c r="AI453" s="271"/>
      <c r="AJ453" s="71"/>
      <c r="AK453" s="72"/>
      <c r="AL453" s="63"/>
      <c r="AM453" s="43"/>
      <c r="AN453" s="43"/>
      <c r="AO453" s="43"/>
      <c r="AP453" s="60"/>
      <c r="AQ453" s="60"/>
      <c r="AR453" s="43"/>
      <c r="AS453" s="43"/>
      <c r="AT453" s="43"/>
      <c r="AU453" s="43"/>
      <c r="AV453" s="43"/>
      <c r="AW453" s="43"/>
    </row>
    <row r="454" spans="1:49" ht="24" hidden="1" customHeight="1">
      <c r="A454" s="396">
        <f t="shared" si="17"/>
        <v>0</v>
      </c>
      <c r="B454" s="81">
        <f t="shared" si="18"/>
        <v>0</v>
      </c>
      <c r="N454" s="120" t="s">
        <v>145</v>
      </c>
      <c r="O454" s="83" t="s">
        <v>723</v>
      </c>
      <c r="P454" s="96"/>
      <c r="Q454" s="120" t="s">
        <v>456</v>
      </c>
      <c r="R454" s="120" t="s">
        <v>454</v>
      </c>
      <c r="S454" s="63"/>
      <c r="T454" s="63"/>
      <c r="U454" s="63"/>
      <c r="V454" s="63"/>
      <c r="W454" s="63"/>
      <c r="X454" s="63"/>
      <c r="Y454" s="63"/>
      <c r="Z454" s="268"/>
      <c r="AA454" s="63"/>
      <c r="AB454" s="67"/>
      <c r="AC454" s="68"/>
      <c r="AD454" s="69"/>
      <c r="AE454" s="269"/>
      <c r="AF454" s="69"/>
      <c r="AG454" s="269"/>
      <c r="AH454" s="270"/>
      <c r="AI454" s="271"/>
      <c r="AJ454" s="71"/>
      <c r="AK454" s="72"/>
      <c r="AL454" s="63"/>
      <c r="AM454" s="43"/>
      <c r="AN454" s="43"/>
      <c r="AO454" s="43"/>
      <c r="AP454" s="60"/>
      <c r="AQ454" s="60"/>
      <c r="AR454" s="43"/>
      <c r="AS454" s="43"/>
      <c r="AT454" s="43"/>
      <c r="AU454" s="43"/>
      <c r="AV454" s="43"/>
      <c r="AW454" s="43"/>
    </row>
    <row r="455" spans="1:49" ht="24" hidden="1" customHeight="1">
      <c r="A455" s="396">
        <f t="shared" si="17"/>
        <v>0</v>
      </c>
      <c r="B455" s="81">
        <f t="shared" si="18"/>
        <v>0</v>
      </c>
      <c r="N455" s="120" t="s">
        <v>145</v>
      </c>
      <c r="O455" s="83" t="s">
        <v>724</v>
      </c>
      <c r="P455" s="96"/>
      <c r="Q455" s="120" t="s">
        <v>456</v>
      </c>
      <c r="R455" s="120" t="s">
        <v>454</v>
      </c>
      <c r="S455" s="63"/>
      <c r="T455" s="63"/>
      <c r="U455" s="63"/>
      <c r="V455" s="63"/>
      <c r="W455" s="63"/>
      <c r="X455" s="63"/>
      <c r="Y455" s="63"/>
      <c r="Z455" s="268"/>
      <c r="AA455" s="63"/>
      <c r="AB455" s="67"/>
      <c r="AC455" s="68"/>
      <c r="AD455" s="69"/>
      <c r="AE455" s="269"/>
      <c r="AF455" s="69"/>
      <c r="AG455" s="269"/>
      <c r="AH455" s="270"/>
      <c r="AI455" s="271"/>
      <c r="AJ455" s="71"/>
      <c r="AK455" s="72"/>
      <c r="AL455" s="63"/>
      <c r="AM455" s="43"/>
      <c r="AN455" s="43"/>
      <c r="AO455" s="43"/>
      <c r="AP455" s="60"/>
      <c r="AQ455" s="60"/>
      <c r="AR455" s="43"/>
      <c r="AS455" s="43"/>
      <c r="AT455" s="43"/>
      <c r="AU455" s="43"/>
      <c r="AV455" s="43"/>
      <c r="AW455" s="43"/>
    </row>
    <row r="456" spans="1:49" ht="24" hidden="1" customHeight="1">
      <c r="A456" s="396">
        <f t="shared" si="17"/>
        <v>0</v>
      </c>
      <c r="B456" s="81">
        <f t="shared" si="18"/>
        <v>0</v>
      </c>
      <c r="N456" s="120" t="s">
        <v>145</v>
      </c>
      <c r="O456" s="83" t="s">
        <v>725</v>
      </c>
      <c r="P456" s="96"/>
      <c r="Q456" s="120" t="s">
        <v>456</v>
      </c>
      <c r="R456" s="120" t="s">
        <v>454</v>
      </c>
      <c r="S456" s="63"/>
      <c r="T456" s="63"/>
      <c r="U456" s="63"/>
      <c r="V456" s="63"/>
      <c r="W456" s="63"/>
      <c r="X456" s="63"/>
      <c r="Y456" s="63"/>
      <c r="Z456" s="268"/>
      <c r="AA456" s="63"/>
      <c r="AB456" s="67"/>
      <c r="AC456" s="68"/>
      <c r="AD456" s="69"/>
      <c r="AE456" s="269"/>
      <c r="AF456" s="69"/>
      <c r="AG456" s="269"/>
      <c r="AH456" s="270"/>
      <c r="AI456" s="271"/>
      <c r="AJ456" s="71"/>
      <c r="AK456" s="72"/>
      <c r="AL456" s="63"/>
      <c r="AM456" s="43"/>
      <c r="AN456" s="43"/>
      <c r="AO456" s="43"/>
      <c r="AP456" s="60"/>
      <c r="AQ456" s="60"/>
      <c r="AR456" s="43"/>
      <c r="AS456" s="43"/>
      <c r="AT456" s="43"/>
      <c r="AU456" s="43"/>
      <c r="AV456" s="43"/>
      <c r="AW456" s="43"/>
    </row>
    <row r="457" spans="1:49" ht="24" hidden="1" customHeight="1">
      <c r="A457" s="396">
        <f t="shared" si="17"/>
        <v>0</v>
      </c>
      <c r="B457" s="81">
        <f t="shared" si="18"/>
        <v>0</v>
      </c>
      <c r="N457" s="120" t="s">
        <v>145</v>
      </c>
      <c r="O457" s="83" t="s">
        <v>726</v>
      </c>
      <c r="P457" s="96"/>
      <c r="Q457" s="120" t="s">
        <v>456</v>
      </c>
      <c r="R457" s="120" t="s">
        <v>454</v>
      </c>
      <c r="S457" s="63"/>
      <c r="T457" s="63"/>
      <c r="U457" s="63"/>
      <c r="V457" s="63"/>
      <c r="W457" s="63"/>
      <c r="X457" s="63"/>
      <c r="Y457" s="63"/>
      <c r="Z457" s="268"/>
      <c r="AA457" s="63"/>
      <c r="AB457" s="67"/>
      <c r="AC457" s="68"/>
      <c r="AD457" s="69"/>
      <c r="AE457" s="269"/>
      <c r="AF457" s="69"/>
      <c r="AG457" s="269"/>
      <c r="AH457" s="270"/>
      <c r="AI457" s="271"/>
      <c r="AJ457" s="71"/>
      <c r="AK457" s="72"/>
      <c r="AL457" s="63"/>
      <c r="AM457" s="43"/>
      <c r="AN457" s="43"/>
      <c r="AO457" s="43"/>
      <c r="AP457" s="60"/>
      <c r="AQ457" s="60"/>
      <c r="AR457" s="43"/>
      <c r="AS457" s="43"/>
      <c r="AT457" s="43"/>
      <c r="AU457" s="43"/>
      <c r="AV457" s="43"/>
      <c r="AW457" s="43"/>
    </row>
    <row r="458" spans="1:49" ht="24" hidden="1" customHeight="1">
      <c r="A458" s="396">
        <f t="shared" ref="A458:A521" si="19">+J458*L458</f>
        <v>0</v>
      </c>
      <c r="B458" s="81">
        <f t="shared" si="18"/>
        <v>0</v>
      </c>
      <c r="N458" s="120" t="s">
        <v>145</v>
      </c>
      <c r="O458" s="83" t="s">
        <v>727</v>
      </c>
      <c r="P458" s="96"/>
      <c r="Q458" s="120" t="s">
        <v>456</v>
      </c>
      <c r="R458" s="120" t="s">
        <v>454</v>
      </c>
      <c r="S458" s="63"/>
      <c r="T458" s="63"/>
      <c r="U458" s="63"/>
      <c r="V458" s="63"/>
      <c r="W458" s="63"/>
      <c r="X458" s="63"/>
      <c r="Y458" s="63"/>
      <c r="Z458" s="268"/>
      <c r="AA458" s="63"/>
      <c r="AB458" s="67"/>
      <c r="AC458" s="68"/>
      <c r="AD458" s="69"/>
      <c r="AE458" s="269"/>
      <c r="AF458" s="69"/>
      <c r="AG458" s="269"/>
      <c r="AH458" s="270"/>
      <c r="AI458" s="271"/>
      <c r="AJ458" s="71"/>
      <c r="AK458" s="72"/>
      <c r="AL458" s="63"/>
      <c r="AM458" s="43"/>
      <c r="AN458" s="43"/>
      <c r="AO458" s="43"/>
      <c r="AP458" s="60"/>
      <c r="AQ458" s="60"/>
      <c r="AR458" s="43"/>
      <c r="AS458" s="43"/>
      <c r="AT458" s="43"/>
      <c r="AU458" s="43"/>
      <c r="AV458" s="43"/>
      <c r="AW458" s="43"/>
    </row>
    <row r="459" spans="1:49" ht="24" hidden="1" customHeight="1">
      <c r="A459" s="396">
        <f t="shared" si="19"/>
        <v>0</v>
      </c>
      <c r="B459" s="81">
        <f t="shared" si="18"/>
        <v>0</v>
      </c>
      <c r="N459" s="120" t="s">
        <v>145</v>
      </c>
      <c r="O459" s="83" t="s">
        <v>728</v>
      </c>
      <c r="P459" s="96"/>
      <c r="Q459" s="120" t="s">
        <v>456</v>
      </c>
      <c r="R459" s="120" t="s">
        <v>454</v>
      </c>
      <c r="S459" s="63"/>
      <c r="T459" s="63"/>
      <c r="U459" s="63"/>
      <c r="V459" s="63"/>
      <c r="W459" s="63"/>
      <c r="X459" s="63"/>
      <c r="Y459" s="63"/>
      <c r="Z459" s="268"/>
      <c r="AA459" s="63"/>
      <c r="AB459" s="67"/>
      <c r="AC459" s="68"/>
      <c r="AD459" s="69"/>
      <c r="AE459" s="269"/>
      <c r="AF459" s="69"/>
      <c r="AG459" s="269"/>
      <c r="AH459" s="270"/>
      <c r="AI459" s="271"/>
      <c r="AJ459" s="71"/>
      <c r="AK459" s="72"/>
      <c r="AL459" s="63"/>
      <c r="AM459" s="43"/>
      <c r="AN459" s="43"/>
      <c r="AO459" s="43"/>
      <c r="AP459" s="60"/>
      <c r="AQ459" s="60"/>
      <c r="AR459" s="43"/>
      <c r="AS459" s="43"/>
      <c r="AT459" s="43"/>
      <c r="AU459" s="43"/>
      <c r="AV459" s="43"/>
      <c r="AW459" s="43"/>
    </row>
    <row r="460" spans="1:49" ht="24" hidden="1" customHeight="1">
      <c r="A460" s="396">
        <f t="shared" si="19"/>
        <v>0</v>
      </c>
      <c r="B460" s="81">
        <f t="shared" si="18"/>
        <v>0</v>
      </c>
      <c r="N460" s="120" t="s">
        <v>145</v>
      </c>
      <c r="O460" s="83" t="s">
        <v>729</v>
      </c>
      <c r="P460" s="96"/>
      <c r="Q460" s="120" t="s">
        <v>456</v>
      </c>
      <c r="R460" s="120" t="s">
        <v>454</v>
      </c>
      <c r="S460" s="63"/>
      <c r="T460" s="63"/>
      <c r="U460" s="63"/>
      <c r="V460" s="63"/>
      <c r="W460" s="63"/>
      <c r="X460" s="63"/>
      <c r="Y460" s="63"/>
      <c r="Z460" s="268"/>
      <c r="AA460" s="63"/>
      <c r="AB460" s="67"/>
      <c r="AC460" s="68"/>
      <c r="AD460" s="69"/>
      <c r="AE460" s="269"/>
      <c r="AF460" s="69"/>
      <c r="AG460" s="269"/>
      <c r="AH460" s="270"/>
      <c r="AI460" s="271"/>
      <c r="AJ460" s="71"/>
      <c r="AK460" s="72"/>
      <c r="AL460" s="63"/>
      <c r="AM460" s="43"/>
      <c r="AN460" s="43"/>
      <c r="AO460" s="43"/>
      <c r="AP460" s="60"/>
      <c r="AQ460" s="60"/>
      <c r="AR460" s="43"/>
      <c r="AS460" s="43"/>
      <c r="AT460" s="43"/>
      <c r="AU460" s="43"/>
      <c r="AV460" s="43"/>
      <c r="AW460" s="43"/>
    </row>
    <row r="461" spans="1:49" ht="24" hidden="1" customHeight="1">
      <c r="A461" s="396">
        <f t="shared" si="19"/>
        <v>0</v>
      </c>
      <c r="B461" s="81">
        <f t="shared" ref="B461:B481" si="20">+S461</f>
        <v>0</v>
      </c>
      <c r="N461" s="120" t="s">
        <v>145</v>
      </c>
      <c r="O461" s="83" t="s">
        <v>730</v>
      </c>
      <c r="P461" s="96"/>
      <c r="Q461" s="120" t="s">
        <v>456</v>
      </c>
      <c r="R461" s="120" t="s">
        <v>454</v>
      </c>
      <c r="S461" s="63"/>
      <c r="T461" s="63"/>
      <c r="U461" s="63"/>
      <c r="V461" s="63"/>
      <c r="W461" s="63"/>
      <c r="X461" s="63"/>
      <c r="Y461" s="63"/>
      <c r="Z461" s="268"/>
      <c r="AA461" s="63"/>
      <c r="AB461" s="67"/>
      <c r="AC461" s="68"/>
      <c r="AD461" s="69"/>
      <c r="AE461" s="269"/>
      <c r="AF461" s="69"/>
      <c r="AG461" s="269"/>
      <c r="AH461" s="270"/>
      <c r="AI461" s="271"/>
      <c r="AJ461" s="71"/>
      <c r="AK461" s="72"/>
      <c r="AL461" s="63"/>
      <c r="AM461" s="43"/>
      <c r="AN461" s="43"/>
      <c r="AO461" s="43"/>
      <c r="AP461" s="60"/>
      <c r="AQ461" s="60"/>
      <c r="AR461" s="43"/>
      <c r="AS461" s="43"/>
      <c r="AT461" s="43"/>
      <c r="AU461" s="43"/>
      <c r="AV461" s="43"/>
      <c r="AW461" s="43"/>
    </row>
    <row r="462" spans="1:49" ht="24" hidden="1" customHeight="1">
      <c r="A462" s="396">
        <f t="shared" si="19"/>
        <v>0</v>
      </c>
      <c r="B462" s="81">
        <f t="shared" si="20"/>
        <v>0</v>
      </c>
      <c r="N462" s="120" t="s">
        <v>145</v>
      </c>
      <c r="O462" s="83" t="s">
        <v>731</v>
      </c>
      <c r="P462" s="96"/>
      <c r="Q462" s="120" t="s">
        <v>456</v>
      </c>
      <c r="R462" s="120" t="s">
        <v>454</v>
      </c>
      <c r="S462" s="63"/>
      <c r="T462" s="63"/>
      <c r="U462" s="63"/>
      <c r="V462" s="63"/>
      <c r="W462" s="63"/>
      <c r="X462" s="63"/>
      <c r="Y462" s="63"/>
      <c r="Z462" s="268"/>
      <c r="AA462" s="63"/>
      <c r="AB462" s="67"/>
      <c r="AC462" s="68"/>
      <c r="AD462" s="69"/>
      <c r="AE462" s="269"/>
      <c r="AF462" s="69"/>
      <c r="AG462" s="269"/>
      <c r="AH462" s="270"/>
      <c r="AI462" s="271"/>
      <c r="AJ462" s="71"/>
      <c r="AK462" s="72"/>
      <c r="AL462" s="63"/>
      <c r="AM462" s="43"/>
      <c r="AN462" s="43"/>
      <c r="AO462" s="43"/>
      <c r="AP462" s="60"/>
      <c r="AQ462" s="60"/>
      <c r="AR462" s="43"/>
      <c r="AS462" s="43"/>
      <c r="AT462" s="43"/>
      <c r="AU462" s="43"/>
      <c r="AV462" s="43"/>
      <c r="AW462" s="43"/>
    </row>
    <row r="463" spans="1:49" ht="24" hidden="1" customHeight="1">
      <c r="A463" s="396">
        <f t="shared" si="19"/>
        <v>0</v>
      </c>
      <c r="B463" s="81">
        <f t="shared" si="20"/>
        <v>0</v>
      </c>
      <c r="N463" s="120" t="s">
        <v>145</v>
      </c>
      <c r="O463" s="83" t="s">
        <v>732</v>
      </c>
      <c r="P463" s="96"/>
      <c r="Q463" s="120" t="s">
        <v>456</v>
      </c>
      <c r="R463" s="120" t="s">
        <v>454</v>
      </c>
      <c r="S463" s="63"/>
      <c r="T463" s="63"/>
      <c r="U463" s="63"/>
      <c r="V463" s="63"/>
      <c r="W463" s="63"/>
      <c r="X463" s="63"/>
      <c r="Y463" s="63"/>
      <c r="Z463" s="268"/>
      <c r="AA463" s="63"/>
      <c r="AB463" s="67"/>
      <c r="AC463" s="68"/>
      <c r="AD463" s="69"/>
      <c r="AE463" s="269"/>
      <c r="AF463" s="69"/>
      <c r="AG463" s="269"/>
      <c r="AH463" s="270"/>
      <c r="AI463" s="271"/>
      <c r="AJ463" s="71"/>
      <c r="AK463" s="72"/>
      <c r="AL463" s="63"/>
      <c r="AM463" s="43"/>
      <c r="AN463" s="43"/>
      <c r="AO463" s="43"/>
      <c r="AP463" s="60"/>
      <c r="AQ463" s="60"/>
      <c r="AR463" s="43"/>
      <c r="AS463" s="43"/>
      <c r="AT463" s="43"/>
      <c r="AU463" s="43"/>
      <c r="AV463" s="43"/>
      <c r="AW463" s="43"/>
    </row>
    <row r="464" spans="1:49" ht="24" hidden="1" customHeight="1">
      <c r="A464" s="396">
        <f t="shared" si="19"/>
        <v>0</v>
      </c>
      <c r="B464" s="81">
        <f t="shared" si="20"/>
        <v>0</v>
      </c>
      <c r="N464" s="120" t="s">
        <v>145</v>
      </c>
      <c r="O464" s="83" t="s">
        <v>733</v>
      </c>
      <c r="P464" s="96"/>
      <c r="Q464" s="120" t="s">
        <v>456</v>
      </c>
      <c r="R464" s="120" t="s">
        <v>454</v>
      </c>
      <c r="S464" s="63"/>
      <c r="T464" s="63"/>
      <c r="U464" s="63"/>
      <c r="V464" s="63"/>
      <c r="W464" s="63"/>
      <c r="X464" s="63"/>
      <c r="Y464" s="63"/>
      <c r="Z464" s="268"/>
      <c r="AA464" s="63"/>
      <c r="AB464" s="67"/>
      <c r="AC464" s="68"/>
      <c r="AD464" s="69"/>
      <c r="AE464" s="269"/>
      <c r="AF464" s="69"/>
      <c r="AG464" s="269"/>
      <c r="AH464" s="270"/>
      <c r="AI464" s="271"/>
      <c r="AJ464" s="71"/>
      <c r="AK464" s="72"/>
      <c r="AL464" s="63"/>
      <c r="AM464" s="43"/>
      <c r="AN464" s="43"/>
      <c r="AO464" s="43"/>
      <c r="AP464" s="60"/>
      <c r="AQ464" s="60"/>
      <c r="AR464" s="43"/>
      <c r="AS464" s="43"/>
      <c r="AT464" s="43"/>
      <c r="AU464" s="43"/>
      <c r="AV464" s="43"/>
      <c r="AW464" s="43"/>
    </row>
    <row r="465" spans="1:49" ht="24" hidden="1" customHeight="1">
      <c r="A465" s="396">
        <f t="shared" si="19"/>
        <v>0</v>
      </c>
      <c r="B465" s="81">
        <f t="shared" si="20"/>
        <v>0</v>
      </c>
      <c r="N465" s="120" t="s">
        <v>145</v>
      </c>
      <c r="O465" s="83" t="s">
        <v>734</v>
      </c>
      <c r="P465" s="96"/>
      <c r="Q465" s="120" t="s">
        <v>456</v>
      </c>
      <c r="R465" s="120" t="s">
        <v>454</v>
      </c>
      <c r="S465" s="63"/>
      <c r="T465" s="63"/>
      <c r="U465" s="63"/>
      <c r="V465" s="63"/>
      <c r="W465" s="63"/>
      <c r="X465" s="63"/>
      <c r="Y465" s="63"/>
      <c r="Z465" s="268"/>
      <c r="AA465" s="63"/>
      <c r="AB465" s="67"/>
      <c r="AC465" s="68"/>
      <c r="AD465" s="69"/>
      <c r="AE465" s="269"/>
      <c r="AF465" s="69"/>
      <c r="AG465" s="269"/>
      <c r="AH465" s="270"/>
      <c r="AI465" s="271"/>
      <c r="AJ465" s="71"/>
      <c r="AK465" s="72"/>
      <c r="AL465" s="63"/>
      <c r="AM465" s="43"/>
      <c r="AN465" s="43"/>
      <c r="AO465" s="43"/>
      <c r="AP465" s="60"/>
      <c r="AQ465" s="60"/>
      <c r="AR465" s="43"/>
      <c r="AS465" s="43"/>
      <c r="AT465" s="43"/>
      <c r="AU465" s="43"/>
      <c r="AV465" s="43"/>
      <c r="AW465" s="43"/>
    </row>
    <row r="466" spans="1:49" ht="24" hidden="1" customHeight="1">
      <c r="A466" s="396">
        <f t="shared" si="19"/>
        <v>0</v>
      </c>
      <c r="B466" s="81">
        <f t="shared" si="20"/>
        <v>0</v>
      </c>
      <c r="N466" s="120" t="s">
        <v>145</v>
      </c>
      <c r="O466" s="83" t="s">
        <v>735</v>
      </c>
      <c r="P466" s="96"/>
      <c r="Q466" s="120" t="s">
        <v>456</v>
      </c>
      <c r="R466" s="120" t="s">
        <v>454</v>
      </c>
      <c r="S466" s="63"/>
      <c r="T466" s="63"/>
      <c r="U466" s="63"/>
      <c r="V466" s="63"/>
      <c r="W466" s="63"/>
      <c r="X466" s="63"/>
      <c r="Y466" s="63"/>
      <c r="Z466" s="268"/>
      <c r="AA466" s="63"/>
      <c r="AB466" s="67"/>
      <c r="AC466" s="68"/>
      <c r="AD466" s="69"/>
      <c r="AE466" s="269"/>
      <c r="AF466" s="69"/>
      <c r="AG466" s="269"/>
      <c r="AH466" s="270"/>
      <c r="AI466" s="271"/>
      <c r="AJ466" s="71"/>
      <c r="AK466" s="72"/>
      <c r="AL466" s="63"/>
      <c r="AM466" s="43"/>
      <c r="AN466" s="43"/>
      <c r="AO466" s="43"/>
      <c r="AP466" s="60"/>
      <c r="AQ466" s="60"/>
      <c r="AR466" s="43"/>
      <c r="AS466" s="43"/>
      <c r="AT466" s="43"/>
      <c r="AU466" s="43"/>
      <c r="AV466" s="43"/>
      <c r="AW466" s="43"/>
    </row>
    <row r="467" spans="1:49" ht="24" hidden="1" customHeight="1">
      <c r="A467" s="396">
        <f t="shared" si="19"/>
        <v>0</v>
      </c>
      <c r="B467" s="81">
        <f t="shared" si="20"/>
        <v>0</v>
      </c>
      <c r="N467" s="120" t="s">
        <v>145</v>
      </c>
      <c r="O467" s="83" t="s">
        <v>736</v>
      </c>
      <c r="P467" s="96"/>
      <c r="Q467" s="120" t="s">
        <v>456</v>
      </c>
      <c r="R467" s="120" t="s">
        <v>454</v>
      </c>
      <c r="S467" s="63"/>
      <c r="T467" s="63"/>
      <c r="U467" s="63"/>
      <c r="V467" s="63"/>
      <c r="W467" s="63"/>
      <c r="X467" s="63"/>
      <c r="Y467" s="63"/>
      <c r="Z467" s="268"/>
      <c r="AA467" s="63"/>
      <c r="AB467" s="67"/>
      <c r="AC467" s="68"/>
      <c r="AD467" s="69"/>
      <c r="AE467" s="269"/>
      <c r="AF467" s="69"/>
      <c r="AG467" s="269"/>
      <c r="AH467" s="270"/>
      <c r="AI467" s="271"/>
      <c r="AJ467" s="71"/>
      <c r="AK467" s="72"/>
      <c r="AL467" s="63"/>
      <c r="AM467" s="43"/>
      <c r="AN467" s="43"/>
      <c r="AO467" s="43"/>
      <c r="AP467" s="60"/>
      <c r="AQ467" s="60"/>
      <c r="AR467" s="43"/>
      <c r="AS467" s="43"/>
      <c r="AT467" s="43"/>
      <c r="AU467" s="43"/>
      <c r="AV467" s="43"/>
      <c r="AW467" s="43"/>
    </row>
    <row r="468" spans="1:49" ht="24" hidden="1" customHeight="1">
      <c r="A468" s="396">
        <f t="shared" si="19"/>
        <v>0</v>
      </c>
      <c r="B468" s="81">
        <f t="shared" si="20"/>
        <v>0</v>
      </c>
      <c r="N468" s="120" t="s">
        <v>145</v>
      </c>
      <c r="O468" s="83" t="s">
        <v>737</v>
      </c>
      <c r="P468" s="96"/>
      <c r="Q468" s="120" t="s">
        <v>456</v>
      </c>
      <c r="R468" s="120" t="s">
        <v>454</v>
      </c>
      <c r="S468" s="63"/>
      <c r="T468" s="63"/>
      <c r="U468" s="63"/>
      <c r="V468" s="63"/>
      <c r="W468" s="63"/>
      <c r="X468" s="63"/>
      <c r="Y468" s="63"/>
      <c r="Z468" s="268"/>
      <c r="AA468" s="63"/>
      <c r="AB468" s="67"/>
      <c r="AC468" s="68"/>
      <c r="AD468" s="69"/>
      <c r="AE468" s="269"/>
      <c r="AF468" s="69"/>
      <c r="AG468" s="269"/>
      <c r="AH468" s="270"/>
      <c r="AI468" s="271"/>
      <c r="AJ468" s="71"/>
      <c r="AK468" s="72"/>
      <c r="AL468" s="63"/>
      <c r="AM468" s="43"/>
      <c r="AN468" s="43"/>
      <c r="AO468" s="43"/>
      <c r="AP468" s="60"/>
      <c r="AQ468" s="60"/>
      <c r="AR468" s="43"/>
      <c r="AS468" s="43"/>
      <c r="AT468" s="43"/>
      <c r="AU468" s="43"/>
      <c r="AV468" s="43"/>
      <c r="AW468" s="43"/>
    </row>
    <row r="469" spans="1:49" ht="24" hidden="1" customHeight="1">
      <c r="A469" s="396">
        <f t="shared" si="19"/>
        <v>0</v>
      </c>
      <c r="B469" s="81">
        <f t="shared" si="20"/>
        <v>0</v>
      </c>
      <c r="N469" s="120" t="s">
        <v>145</v>
      </c>
      <c r="O469" s="83" t="s">
        <v>738</v>
      </c>
      <c r="P469" s="96"/>
      <c r="Q469" s="120" t="s">
        <v>456</v>
      </c>
      <c r="R469" s="120" t="s">
        <v>454</v>
      </c>
      <c r="S469" s="63"/>
      <c r="T469" s="63"/>
      <c r="U469" s="63"/>
      <c r="V469" s="63"/>
      <c r="W469" s="63"/>
      <c r="X469" s="63"/>
      <c r="Y469" s="63"/>
      <c r="Z469" s="268"/>
      <c r="AA469" s="63"/>
      <c r="AB469" s="67"/>
      <c r="AC469" s="68"/>
      <c r="AD469" s="69"/>
      <c r="AE469" s="269"/>
      <c r="AF469" s="69"/>
      <c r="AG469" s="269"/>
      <c r="AH469" s="270"/>
      <c r="AI469" s="271"/>
      <c r="AJ469" s="71"/>
      <c r="AK469" s="72"/>
      <c r="AL469" s="63"/>
      <c r="AM469" s="43"/>
      <c r="AN469" s="43"/>
      <c r="AO469" s="43"/>
      <c r="AP469" s="60"/>
      <c r="AQ469" s="60"/>
      <c r="AR469" s="43"/>
      <c r="AS469" s="43"/>
      <c r="AT469" s="43"/>
      <c r="AU469" s="43"/>
      <c r="AV469" s="43"/>
      <c r="AW469" s="43"/>
    </row>
    <row r="470" spans="1:49" ht="24" hidden="1" customHeight="1">
      <c r="A470" s="396">
        <f t="shared" si="19"/>
        <v>0</v>
      </c>
      <c r="B470" s="81">
        <f t="shared" si="20"/>
        <v>0</v>
      </c>
      <c r="N470" s="120" t="s">
        <v>145</v>
      </c>
      <c r="O470" s="83" t="s">
        <v>739</v>
      </c>
      <c r="P470" s="96"/>
      <c r="Q470" s="120" t="s">
        <v>456</v>
      </c>
      <c r="R470" s="120" t="s">
        <v>454</v>
      </c>
      <c r="S470" s="63"/>
      <c r="T470" s="63"/>
      <c r="U470" s="63"/>
      <c r="V470" s="63"/>
      <c r="W470" s="63"/>
      <c r="X470" s="63"/>
      <c r="Y470" s="63"/>
      <c r="Z470" s="268"/>
      <c r="AA470" s="63"/>
      <c r="AB470" s="67"/>
      <c r="AC470" s="68"/>
      <c r="AD470" s="69"/>
      <c r="AE470" s="269"/>
      <c r="AF470" s="69"/>
      <c r="AG470" s="269"/>
      <c r="AH470" s="270"/>
      <c r="AI470" s="271"/>
      <c r="AJ470" s="71"/>
      <c r="AK470" s="72"/>
      <c r="AL470" s="63"/>
      <c r="AM470" s="43"/>
      <c r="AN470" s="43"/>
      <c r="AO470" s="43"/>
      <c r="AP470" s="60"/>
      <c r="AQ470" s="60"/>
      <c r="AR470" s="43"/>
      <c r="AS470" s="43"/>
      <c r="AT470" s="43"/>
      <c r="AU470" s="43"/>
      <c r="AV470" s="43"/>
      <c r="AW470" s="43"/>
    </row>
    <row r="471" spans="1:49" ht="24" hidden="1" customHeight="1">
      <c r="A471" s="396">
        <f t="shared" si="19"/>
        <v>0</v>
      </c>
      <c r="B471" s="81">
        <f t="shared" si="20"/>
        <v>0</v>
      </c>
      <c r="N471" s="120" t="s">
        <v>145</v>
      </c>
      <c r="O471" s="83" t="s">
        <v>740</v>
      </c>
      <c r="P471" s="96"/>
      <c r="Q471" s="120" t="s">
        <v>456</v>
      </c>
      <c r="R471" s="120" t="s">
        <v>454</v>
      </c>
      <c r="S471" s="63"/>
      <c r="T471" s="63"/>
      <c r="U471" s="63"/>
      <c r="V471" s="63"/>
      <c r="W471" s="63"/>
      <c r="X471" s="63"/>
      <c r="Y471" s="63"/>
      <c r="Z471" s="268"/>
      <c r="AA471" s="63"/>
      <c r="AB471" s="67"/>
      <c r="AC471" s="68"/>
      <c r="AD471" s="69"/>
      <c r="AE471" s="269"/>
      <c r="AF471" s="69"/>
      <c r="AG471" s="269"/>
      <c r="AH471" s="270"/>
      <c r="AI471" s="271"/>
      <c r="AJ471" s="71"/>
      <c r="AK471" s="72"/>
      <c r="AL471" s="63"/>
      <c r="AM471" s="43"/>
      <c r="AN471" s="43"/>
      <c r="AO471" s="43"/>
      <c r="AP471" s="60"/>
      <c r="AQ471" s="60"/>
      <c r="AR471" s="43"/>
      <c r="AS471" s="43"/>
      <c r="AT471" s="43"/>
      <c r="AU471" s="43"/>
      <c r="AV471" s="43"/>
      <c r="AW471" s="43"/>
    </row>
    <row r="472" spans="1:49" ht="24" hidden="1" customHeight="1">
      <c r="A472" s="396">
        <f t="shared" si="19"/>
        <v>0</v>
      </c>
      <c r="B472" s="81">
        <f t="shared" si="20"/>
        <v>0</v>
      </c>
      <c r="N472" s="120" t="s">
        <v>145</v>
      </c>
      <c r="O472" s="83" t="s">
        <v>741</v>
      </c>
      <c r="P472" s="96"/>
      <c r="Q472" s="120" t="s">
        <v>456</v>
      </c>
      <c r="R472" s="120" t="s">
        <v>454</v>
      </c>
      <c r="S472" s="63"/>
      <c r="T472" s="63"/>
      <c r="U472" s="63"/>
      <c r="V472" s="63"/>
      <c r="W472" s="63"/>
      <c r="X472" s="63"/>
      <c r="Y472" s="63"/>
      <c r="Z472" s="268"/>
      <c r="AA472" s="63"/>
      <c r="AB472" s="67"/>
      <c r="AC472" s="68"/>
      <c r="AD472" s="69"/>
      <c r="AE472" s="269"/>
      <c r="AF472" s="69"/>
      <c r="AG472" s="269"/>
      <c r="AH472" s="270"/>
      <c r="AI472" s="271"/>
      <c r="AJ472" s="71"/>
      <c r="AK472" s="72"/>
      <c r="AL472" s="63"/>
      <c r="AM472" s="43"/>
      <c r="AN472" s="43"/>
      <c r="AO472" s="43"/>
      <c r="AP472" s="60"/>
      <c r="AQ472" s="60"/>
      <c r="AR472" s="43"/>
      <c r="AS472" s="43"/>
      <c r="AT472" s="43"/>
      <c r="AU472" s="43"/>
      <c r="AV472" s="43"/>
      <c r="AW472" s="43"/>
    </row>
    <row r="473" spans="1:49" ht="24" hidden="1" customHeight="1">
      <c r="A473" s="396">
        <f t="shared" si="19"/>
        <v>0</v>
      </c>
      <c r="B473" s="81">
        <f t="shared" si="20"/>
        <v>0</v>
      </c>
      <c r="N473" s="120" t="s">
        <v>145</v>
      </c>
      <c r="O473" s="83" t="s">
        <v>742</v>
      </c>
      <c r="P473" s="96"/>
      <c r="Q473" s="120" t="s">
        <v>456</v>
      </c>
      <c r="R473" s="120" t="s">
        <v>454</v>
      </c>
      <c r="S473" s="63"/>
      <c r="T473" s="63"/>
      <c r="U473" s="63"/>
      <c r="V473" s="63"/>
      <c r="W473" s="63"/>
      <c r="X473" s="63"/>
      <c r="Y473" s="63"/>
      <c r="Z473" s="268"/>
      <c r="AA473" s="63"/>
      <c r="AB473" s="67"/>
      <c r="AC473" s="68"/>
      <c r="AD473" s="69"/>
      <c r="AE473" s="269"/>
      <c r="AF473" s="69"/>
      <c r="AG473" s="269"/>
      <c r="AH473" s="270"/>
      <c r="AI473" s="271"/>
      <c r="AJ473" s="71"/>
      <c r="AK473" s="72"/>
      <c r="AL473" s="63"/>
      <c r="AM473" s="43"/>
      <c r="AN473" s="43"/>
      <c r="AO473" s="43"/>
      <c r="AP473" s="60"/>
      <c r="AQ473" s="60"/>
      <c r="AR473" s="43"/>
      <c r="AS473" s="43"/>
      <c r="AT473" s="43"/>
      <c r="AU473" s="43"/>
      <c r="AV473" s="43"/>
      <c r="AW473" s="43"/>
    </row>
    <row r="474" spans="1:49" ht="24" hidden="1" customHeight="1">
      <c r="A474" s="396">
        <f t="shared" si="19"/>
        <v>0</v>
      </c>
      <c r="B474" s="81">
        <f t="shared" si="20"/>
        <v>0</v>
      </c>
      <c r="N474" s="120" t="s">
        <v>145</v>
      </c>
      <c r="O474" s="83" t="s">
        <v>743</v>
      </c>
      <c r="P474" s="96"/>
      <c r="Q474" s="120" t="s">
        <v>456</v>
      </c>
      <c r="R474" s="120" t="s">
        <v>454</v>
      </c>
      <c r="S474" s="63"/>
      <c r="T474" s="63"/>
      <c r="U474" s="63"/>
      <c r="V474" s="63"/>
      <c r="W474" s="63"/>
      <c r="X474" s="63"/>
      <c r="Y474" s="63"/>
      <c r="Z474" s="268"/>
      <c r="AA474" s="63"/>
      <c r="AB474" s="67"/>
      <c r="AC474" s="68"/>
      <c r="AD474" s="69"/>
      <c r="AE474" s="269"/>
      <c r="AF474" s="69"/>
      <c r="AG474" s="269"/>
      <c r="AH474" s="270"/>
      <c r="AI474" s="271"/>
      <c r="AJ474" s="71"/>
      <c r="AK474" s="72"/>
      <c r="AL474" s="63"/>
      <c r="AM474" s="43"/>
      <c r="AN474" s="43"/>
      <c r="AO474" s="43"/>
      <c r="AP474" s="60"/>
      <c r="AQ474" s="60"/>
      <c r="AR474" s="43"/>
      <c r="AS474" s="43"/>
      <c r="AT474" s="43"/>
      <c r="AU474" s="43"/>
      <c r="AV474" s="43"/>
      <c r="AW474" s="43"/>
    </row>
    <row r="475" spans="1:49" ht="24" hidden="1" customHeight="1">
      <c r="A475" s="396">
        <f t="shared" si="19"/>
        <v>0</v>
      </c>
      <c r="B475" s="81">
        <f t="shared" si="20"/>
        <v>0</v>
      </c>
      <c r="N475" s="120" t="s">
        <v>145</v>
      </c>
      <c r="O475" s="83" t="s">
        <v>744</v>
      </c>
      <c r="P475" s="96"/>
      <c r="Q475" s="120" t="s">
        <v>456</v>
      </c>
      <c r="R475" s="120" t="s">
        <v>454</v>
      </c>
      <c r="S475" s="63"/>
      <c r="T475" s="63"/>
      <c r="U475" s="63"/>
      <c r="V475" s="63"/>
      <c r="W475" s="63"/>
      <c r="X475" s="63"/>
      <c r="Y475" s="63"/>
      <c r="Z475" s="268"/>
      <c r="AA475" s="63"/>
      <c r="AB475" s="67"/>
      <c r="AC475" s="68"/>
      <c r="AD475" s="69"/>
      <c r="AE475" s="269"/>
      <c r="AF475" s="69"/>
      <c r="AG475" s="269"/>
      <c r="AH475" s="270"/>
      <c r="AI475" s="271"/>
      <c r="AJ475" s="71"/>
      <c r="AK475" s="72"/>
      <c r="AL475" s="63"/>
      <c r="AM475" s="43"/>
      <c r="AN475" s="43"/>
      <c r="AO475" s="43"/>
      <c r="AP475" s="60"/>
      <c r="AQ475" s="60"/>
      <c r="AR475" s="43"/>
      <c r="AS475" s="43"/>
      <c r="AT475" s="43"/>
      <c r="AU475" s="43"/>
      <c r="AV475" s="43"/>
      <c r="AW475" s="43"/>
    </row>
    <row r="476" spans="1:49" ht="24" hidden="1" customHeight="1">
      <c r="A476" s="396">
        <f t="shared" si="19"/>
        <v>0</v>
      </c>
      <c r="B476" s="81">
        <f t="shared" si="20"/>
        <v>0</v>
      </c>
      <c r="N476" s="120" t="s">
        <v>145</v>
      </c>
      <c r="O476" s="83" t="s">
        <v>745</v>
      </c>
      <c r="P476" s="96"/>
      <c r="Q476" s="120" t="s">
        <v>456</v>
      </c>
      <c r="R476" s="120" t="s">
        <v>454</v>
      </c>
      <c r="S476" s="63"/>
      <c r="T476" s="63"/>
      <c r="U476" s="63"/>
      <c r="V476" s="63"/>
      <c r="W476" s="63"/>
      <c r="X476" s="63"/>
      <c r="Y476" s="63"/>
      <c r="Z476" s="268"/>
      <c r="AA476" s="63"/>
      <c r="AB476" s="67"/>
      <c r="AC476" s="68"/>
      <c r="AD476" s="69"/>
      <c r="AE476" s="269"/>
      <c r="AF476" s="69"/>
      <c r="AG476" s="269"/>
      <c r="AH476" s="270"/>
      <c r="AI476" s="271"/>
      <c r="AJ476" s="71"/>
      <c r="AK476" s="72"/>
      <c r="AL476" s="63"/>
      <c r="AM476" s="43"/>
      <c r="AN476" s="43"/>
      <c r="AO476" s="43"/>
      <c r="AP476" s="60"/>
      <c r="AQ476" s="60"/>
      <c r="AR476" s="43"/>
      <c r="AS476" s="43"/>
      <c r="AT476" s="43"/>
      <c r="AU476" s="43"/>
      <c r="AV476" s="43"/>
      <c r="AW476" s="43"/>
    </row>
    <row r="477" spans="1:49" ht="24" hidden="1" customHeight="1">
      <c r="A477" s="396">
        <f t="shared" si="19"/>
        <v>0</v>
      </c>
      <c r="B477" s="81">
        <f t="shared" si="20"/>
        <v>0</v>
      </c>
      <c r="N477" s="120" t="s">
        <v>145</v>
      </c>
      <c r="O477" s="83" t="s">
        <v>746</v>
      </c>
      <c r="P477" s="96"/>
      <c r="Q477" s="120" t="s">
        <v>456</v>
      </c>
      <c r="R477" s="120" t="s">
        <v>454</v>
      </c>
      <c r="S477" s="63"/>
      <c r="T477" s="63"/>
      <c r="U477" s="63"/>
      <c r="V477" s="63"/>
      <c r="W477" s="63"/>
      <c r="X477" s="63"/>
      <c r="Y477" s="63"/>
      <c r="Z477" s="268"/>
      <c r="AA477" s="63"/>
      <c r="AB477" s="67"/>
      <c r="AC477" s="68"/>
      <c r="AD477" s="69"/>
      <c r="AE477" s="269"/>
      <c r="AF477" s="69"/>
      <c r="AG477" s="269"/>
      <c r="AH477" s="270"/>
      <c r="AI477" s="271"/>
      <c r="AJ477" s="71"/>
      <c r="AK477" s="72"/>
      <c r="AL477" s="63"/>
      <c r="AM477" s="43"/>
      <c r="AN477" s="43"/>
      <c r="AO477" s="43"/>
      <c r="AP477" s="60"/>
      <c r="AQ477" s="60"/>
      <c r="AR477" s="43"/>
      <c r="AS477" s="43"/>
      <c r="AT477" s="43"/>
      <c r="AU477" s="43"/>
      <c r="AV477" s="43"/>
      <c r="AW477" s="43"/>
    </row>
    <row r="478" spans="1:49" ht="24" hidden="1" customHeight="1">
      <c r="A478" s="396">
        <f t="shared" si="19"/>
        <v>0</v>
      </c>
      <c r="B478" s="81">
        <f t="shared" si="20"/>
        <v>0</v>
      </c>
      <c r="N478" s="120" t="s">
        <v>145</v>
      </c>
      <c r="O478" s="83" t="s">
        <v>747</v>
      </c>
      <c r="P478" s="96"/>
      <c r="Q478" s="120" t="s">
        <v>456</v>
      </c>
      <c r="R478" s="120" t="s">
        <v>454</v>
      </c>
      <c r="S478" s="63"/>
      <c r="T478" s="63"/>
      <c r="U478" s="63"/>
      <c r="V478" s="63"/>
      <c r="W478" s="63"/>
      <c r="X478" s="63"/>
      <c r="Y478" s="63"/>
      <c r="Z478" s="268"/>
      <c r="AA478" s="63"/>
      <c r="AB478" s="67"/>
      <c r="AC478" s="68"/>
      <c r="AD478" s="69"/>
      <c r="AE478" s="269"/>
      <c r="AF478" s="69"/>
      <c r="AG478" s="269"/>
      <c r="AH478" s="270"/>
      <c r="AI478" s="271"/>
      <c r="AJ478" s="71"/>
      <c r="AK478" s="72"/>
      <c r="AL478" s="63"/>
      <c r="AM478" s="43"/>
      <c r="AN478" s="43"/>
      <c r="AO478" s="43"/>
      <c r="AP478" s="60"/>
      <c r="AQ478" s="60"/>
      <c r="AR478" s="43"/>
      <c r="AS478" s="43"/>
      <c r="AT478" s="43"/>
      <c r="AU478" s="43"/>
      <c r="AV478" s="43"/>
      <c r="AW478" s="43"/>
    </row>
    <row r="479" spans="1:49" ht="24" hidden="1" customHeight="1">
      <c r="A479" s="396">
        <f t="shared" si="19"/>
        <v>0</v>
      </c>
      <c r="B479" s="81">
        <f t="shared" si="20"/>
        <v>0</v>
      </c>
      <c r="N479" s="120" t="s">
        <v>145</v>
      </c>
      <c r="O479" s="83" t="s">
        <v>748</v>
      </c>
      <c r="P479" s="96"/>
      <c r="Q479" s="120" t="s">
        <v>456</v>
      </c>
      <c r="R479" s="120" t="s">
        <v>454</v>
      </c>
      <c r="S479" s="63"/>
      <c r="T479" s="63"/>
      <c r="U479" s="63"/>
      <c r="V479" s="63"/>
      <c r="W479" s="63"/>
      <c r="X479" s="63"/>
      <c r="Y479" s="63"/>
      <c r="Z479" s="268"/>
      <c r="AA479" s="63"/>
      <c r="AB479" s="67"/>
      <c r="AC479" s="68"/>
      <c r="AD479" s="69"/>
      <c r="AE479" s="269"/>
      <c r="AF479" s="69"/>
      <c r="AG479" s="269"/>
      <c r="AH479" s="270"/>
      <c r="AI479" s="271"/>
      <c r="AJ479" s="71"/>
      <c r="AK479" s="72"/>
      <c r="AL479" s="63"/>
      <c r="AM479" s="43"/>
      <c r="AN479" s="43"/>
      <c r="AO479" s="43"/>
      <c r="AP479" s="60"/>
      <c r="AQ479" s="60"/>
      <c r="AR479" s="43"/>
      <c r="AS479" s="43"/>
      <c r="AT479" s="43"/>
      <c r="AU479" s="43"/>
      <c r="AV479" s="43"/>
      <c r="AW479" s="43"/>
    </row>
    <row r="480" spans="1:49" ht="24" hidden="1" customHeight="1">
      <c r="A480" s="396">
        <f t="shared" si="19"/>
        <v>0</v>
      </c>
      <c r="B480" s="81">
        <f t="shared" si="20"/>
        <v>0</v>
      </c>
      <c r="N480" s="120" t="s">
        <v>145</v>
      </c>
      <c r="O480" s="83" t="s">
        <v>749</v>
      </c>
      <c r="P480" s="96"/>
      <c r="Q480" s="120" t="s">
        <v>456</v>
      </c>
      <c r="R480" s="120" t="s">
        <v>454</v>
      </c>
      <c r="S480" s="63"/>
      <c r="T480" s="63"/>
      <c r="U480" s="63"/>
      <c r="V480" s="63"/>
      <c r="W480" s="63"/>
      <c r="X480" s="63"/>
      <c r="Y480" s="63"/>
      <c r="Z480" s="268"/>
      <c r="AA480" s="63"/>
      <c r="AB480" s="67"/>
      <c r="AC480" s="68"/>
      <c r="AD480" s="69"/>
      <c r="AE480" s="269"/>
      <c r="AF480" s="69"/>
      <c r="AG480" s="269"/>
      <c r="AH480" s="270"/>
      <c r="AI480" s="271"/>
      <c r="AJ480" s="71"/>
      <c r="AK480" s="72"/>
      <c r="AL480" s="63"/>
      <c r="AM480" s="43"/>
      <c r="AN480" s="43"/>
      <c r="AO480" s="43"/>
      <c r="AP480" s="60"/>
      <c r="AQ480" s="60"/>
      <c r="AR480" s="43"/>
      <c r="AS480" s="43"/>
      <c r="AT480" s="43"/>
      <c r="AU480" s="43"/>
      <c r="AV480" s="43"/>
      <c r="AW480" s="43"/>
    </row>
    <row r="481" spans="1:49" ht="24" hidden="1" customHeight="1">
      <c r="A481" s="396">
        <f t="shared" si="19"/>
        <v>0</v>
      </c>
      <c r="B481" s="81">
        <f t="shared" si="20"/>
        <v>0</v>
      </c>
      <c r="N481" s="120" t="s">
        <v>145</v>
      </c>
      <c r="O481" s="83" t="s">
        <v>750</v>
      </c>
      <c r="P481" s="96"/>
      <c r="Q481" s="120" t="s">
        <v>456</v>
      </c>
      <c r="R481" s="120" t="s">
        <v>454</v>
      </c>
      <c r="S481" s="63"/>
      <c r="T481" s="63"/>
      <c r="U481" s="63"/>
      <c r="V481" s="63"/>
      <c r="W481" s="63"/>
      <c r="X481" s="63"/>
      <c r="Y481" s="63"/>
      <c r="Z481" s="268"/>
      <c r="AA481" s="63"/>
      <c r="AB481" s="67"/>
      <c r="AC481" s="68"/>
      <c r="AD481" s="69"/>
      <c r="AE481" s="269"/>
      <c r="AF481" s="69"/>
      <c r="AG481" s="269"/>
      <c r="AH481" s="270"/>
      <c r="AI481" s="271"/>
      <c r="AJ481" s="71"/>
      <c r="AK481" s="72"/>
      <c r="AL481" s="63"/>
      <c r="AM481" s="43"/>
      <c r="AN481" s="43"/>
      <c r="AO481" s="43"/>
      <c r="AP481" s="60"/>
      <c r="AQ481" s="60"/>
      <c r="AR481" s="43"/>
      <c r="AS481" s="43"/>
      <c r="AT481" s="43"/>
      <c r="AU481" s="43"/>
      <c r="AV481" s="43"/>
      <c r="AW481" s="43"/>
    </row>
    <row r="482" spans="1:49" ht="24" customHeight="1">
      <c r="A482" s="396">
        <f t="shared" si="19"/>
        <v>-3.2907599999999997</v>
      </c>
      <c r="B482" s="81" t="s">
        <v>339</v>
      </c>
      <c r="D482" s="26">
        <f>+BASIS!I322</f>
        <v>-0.13400000000000001</v>
      </c>
      <c r="F482" s="26">
        <v>-0.14649999999999999</v>
      </c>
      <c r="G482" s="333">
        <v>1.9800000000000002E-2</v>
      </c>
      <c r="J482" s="26">
        <f>+I482+F482+E482+D482-G482*$F$626</f>
        <v>-0.36563999999999997</v>
      </c>
      <c r="L482" s="30">
        <v>9</v>
      </c>
      <c r="M482" s="29">
        <v>3</v>
      </c>
      <c r="N482" s="120" t="s">
        <v>751</v>
      </c>
      <c r="O482" s="83" t="s">
        <v>752</v>
      </c>
      <c r="P482" s="96"/>
      <c r="Q482" s="120" t="s">
        <v>456</v>
      </c>
      <c r="R482" s="120" t="s">
        <v>454</v>
      </c>
      <c r="S482" s="120" t="s">
        <v>223</v>
      </c>
      <c r="T482" s="120" t="s">
        <v>753</v>
      </c>
      <c r="U482" s="120">
        <v>24</v>
      </c>
      <c r="V482" s="120" t="s">
        <v>140</v>
      </c>
      <c r="W482" s="120">
        <v>24</v>
      </c>
      <c r="X482" s="121">
        <v>9</v>
      </c>
      <c r="Y482" s="121">
        <f>X482*0.75</f>
        <v>6.75</v>
      </c>
      <c r="Z482" s="122">
        <v>1.1350199999999999</v>
      </c>
      <c r="AA482" s="121" t="s">
        <v>139</v>
      </c>
      <c r="AB482" s="126">
        <v>0.14649999999999999</v>
      </c>
      <c r="AC482" s="334">
        <v>1.9800000000000002E-2</v>
      </c>
      <c r="AD482" s="126">
        <f>(AF482*(1-AC482))-AB482</f>
        <v>5.6268779999999996</v>
      </c>
      <c r="AE482" s="127" t="s">
        <v>347</v>
      </c>
      <c r="AF482" s="126">
        <v>5.89</v>
      </c>
      <c r="AG482" s="211"/>
      <c r="AH482" s="126">
        <f>AD482</f>
        <v>5.6268779999999996</v>
      </c>
      <c r="AI482" s="118" t="s">
        <v>754</v>
      </c>
      <c r="AJ482" s="71"/>
      <c r="AK482" s="72"/>
      <c r="AL482" s="63"/>
      <c r="AM482" s="43"/>
      <c r="AN482" s="43"/>
      <c r="AO482" s="43"/>
      <c r="AP482" s="60"/>
      <c r="AQ482" s="60"/>
      <c r="AR482" s="43"/>
      <c r="AS482" s="43"/>
      <c r="AT482" s="43"/>
      <c r="AU482" s="43"/>
      <c r="AV482" s="43"/>
      <c r="AW482" s="43"/>
    </row>
    <row r="483" spans="1:49" ht="24" hidden="1" customHeight="1">
      <c r="A483" s="396">
        <f t="shared" si="19"/>
        <v>0</v>
      </c>
      <c r="B483" s="81">
        <f t="shared" ref="B483:B529" si="21">+S483</f>
        <v>0</v>
      </c>
      <c r="N483" s="120" t="s">
        <v>751</v>
      </c>
      <c r="O483" s="83" t="s">
        <v>755</v>
      </c>
      <c r="P483" s="96"/>
      <c r="Q483" s="120" t="s">
        <v>456</v>
      </c>
      <c r="R483" s="120" t="s">
        <v>454</v>
      </c>
      <c r="S483" s="63"/>
      <c r="T483" s="63"/>
      <c r="U483" s="63"/>
      <c r="V483" s="63"/>
      <c r="W483" s="63"/>
      <c r="X483" s="63"/>
      <c r="Y483" s="63"/>
      <c r="Z483" s="268"/>
      <c r="AA483" s="63"/>
      <c r="AB483" s="67"/>
      <c r="AC483" s="68"/>
      <c r="AD483" s="69"/>
      <c r="AE483" s="269"/>
      <c r="AF483" s="69"/>
      <c r="AG483" s="269"/>
      <c r="AH483" s="270"/>
      <c r="AI483" s="271"/>
      <c r="AJ483" s="71"/>
      <c r="AK483" s="72"/>
      <c r="AL483" s="63"/>
      <c r="AM483" s="43"/>
      <c r="AN483" s="43"/>
      <c r="AO483" s="43"/>
      <c r="AP483" s="60"/>
      <c r="AQ483" s="60"/>
      <c r="AR483" s="43"/>
      <c r="AS483" s="43"/>
      <c r="AT483" s="43"/>
      <c r="AU483" s="43"/>
      <c r="AV483" s="43"/>
      <c r="AW483" s="43"/>
    </row>
    <row r="484" spans="1:49" ht="24" hidden="1" customHeight="1">
      <c r="A484" s="396">
        <f t="shared" si="19"/>
        <v>0</v>
      </c>
      <c r="B484" s="81">
        <f t="shared" si="21"/>
        <v>0</v>
      </c>
      <c r="N484" s="120" t="s">
        <v>751</v>
      </c>
      <c r="O484" s="83" t="s">
        <v>756</v>
      </c>
      <c r="P484" s="96"/>
      <c r="Q484" s="120" t="s">
        <v>456</v>
      </c>
      <c r="R484" s="120" t="s">
        <v>454</v>
      </c>
      <c r="S484" s="63"/>
      <c r="T484" s="63"/>
      <c r="U484" s="63"/>
      <c r="V484" s="63"/>
      <c r="W484" s="63"/>
      <c r="X484" s="63"/>
      <c r="Y484" s="63"/>
      <c r="Z484" s="268"/>
      <c r="AA484" s="63"/>
      <c r="AB484" s="67"/>
      <c r="AC484" s="68"/>
      <c r="AD484" s="69"/>
      <c r="AE484" s="269"/>
      <c r="AF484" s="69"/>
      <c r="AG484" s="269"/>
      <c r="AH484" s="270"/>
      <c r="AI484" s="271"/>
      <c r="AJ484" s="71"/>
      <c r="AK484" s="72"/>
      <c r="AL484" s="63"/>
      <c r="AM484" s="43"/>
      <c r="AN484" s="43"/>
      <c r="AO484" s="43"/>
      <c r="AP484" s="60"/>
      <c r="AQ484" s="60"/>
      <c r="AR484" s="43"/>
      <c r="AS484" s="43"/>
      <c r="AT484" s="43"/>
      <c r="AU484" s="43"/>
      <c r="AV484" s="43"/>
      <c r="AW484" s="43"/>
    </row>
    <row r="485" spans="1:49" s="229" customFormat="1" ht="12.75" hidden="1" customHeight="1">
      <c r="A485" s="396">
        <f t="shared" si="19"/>
        <v>0</v>
      </c>
      <c r="B485" s="81">
        <f t="shared" si="21"/>
        <v>0</v>
      </c>
      <c r="C485" s="81"/>
      <c r="D485" s="221"/>
      <c r="E485" s="221"/>
      <c r="F485" s="221"/>
      <c r="G485" s="222"/>
      <c r="H485" s="223"/>
      <c r="I485" s="221"/>
      <c r="J485" s="221"/>
      <c r="K485" s="224"/>
      <c r="L485" s="225"/>
      <c r="M485" s="224"/>
      <c r="N485" s="301"/>
      <c r="O485" s="227" t="s">
        <v>757</v>
      </c>
      <c r="P485" s="227"/>
      <c r="Q485" s="303" t="s">
        <v>456</v>
      </c>
      <c r="R485" s="226" t="s">
        <v>454</v>
      </c>
      <c r="S485" s="303"/>
      <c r="T485" s="302"/>
      <c r="U485" s="302"/>
      <c r="V485" s="302"/>
      <c r="W485" s="302"/>
      <c r="X485" s="302"/>
      <c r="Y485" s="302"/>
      <c r="Z485" s="311"/>
      <c r="AA485" s="302"/>
      <c r="AB485" s="312"/>
      <c r="AC485" s="307"/>
      <c r="AD485" s="306"/>
      <c r="AE485" s="308"/>
      <c r="AF485" s="312"/>
      <c r="AG485" s="335"/>
      <c r="AH485" s="312"/>
      <c r="AI485" s="336"/>
      <c r="AJ485" s="314"/>
      <c r="AK485" s="314"/>
      <c r="AL485" s="315"/>
      <c r="AM485" s="302"/>
      <c r="AN485" s="247"/>
      <c r="AO485" s="247"/>
      <c r="AP485" s="247"/>
      <c r="AQ485" s="316"/>
      <c r="AR485" s="316"/>
      <c r="AS485" s="247"/>
      <c r="AT485" s="247"/>
      <c r="AU485" s="247"/>
      <c r="AV485" s="247"/>
      <c r="AW485" s="247"/>
    </row>
    <row r="486" spans="1:49" s="229" customFormat="1" ht="12.75" hidden="1" customHeight="1">
      <c r="A486" s="396">
        <f t="shared" si="19"/>
        <v>0</v>
      </c>
      <c r="B486" s="81">
        <f t="shared" si="21"/>
        <v>0</v>
      </c>
      <c r="C486" s="81"/>
      <c r="D486" s="221"/>
      <c r="E486" s="221"/>
      <c r="F486" s="221"/>
      <c r="G486" s="222"/>
      <c r="H486" s="223"/>
      <c r="I486" s="221"/>
      <c r="J486" s="221"/>
      <c r="K486" s="224"/>
      <c r="L486" s="225"/>
      <c r="M486" s="224"/>
      <c r="N486" s="301"/>
      <c r="O486" s="227" t="s">
        <v>758</v>
      </c>
      <c r="P486" s="227"/>
      <c r="Q486" s="303" t="s">
        <v>456</v>
      </c>
      <c r="R486" s="226" t="s">
        <v>454</v>
      </c>
      <c r="S486" s="303"/>
      <c r="T486" s="302"/>
      <c r="U486" s="302"/>
      <c r="V486" s="302"/>
      <c r="W486" s="302"/>
      <c r="X486" s="302"/>
      <c r="Y486" s="302"/>
      <c r="Z486" s="311"/>
      <c r="AA486" s="302"/>
      <c r="AB486" s="312"/>
      <c r="AC486" s="307"/>
      <c r="AD486" s="306"/>
      <c r="AE486" s="308"/>
      <c r="AF486" s="312"/>
      <c r="AG486" s="335"/>
      <c r="AH486" s="312"/>
      <c r="AI486" s="336"/>
      <c r="AJ486" s="314"/>
      <c r="AK486" s="314"/>
      <c r="AL486" s="315"/>
      <c r="AM486" s="302"/>
      <c r="AN486" s="247"/>
      <c r="AO486" s="247"/>
      <c r="AP486" s="247"/>
      <c r="AQ486" s="316"/>
      <c r="AR486" s="316"/>
      <c r="AS486" s="247"/>
      <c r="AT486" s="247"/>
      <c r="AU486" s="247"/>
      <c r="AV486" s="247"/>
      <c r="AW486" s="247"/>
    </row>
    <row r="487" spans="1:49" s="229" customFormat="1" ht="12.75" hidden="1" customHeight="1">
      <c r="A487" s="396">
        <f t="shared" si="19"/>
        <v>0</v>
      </c>
      <c r="B487" s="81">
        <f t="shared" si="21"/>
        <v>0</v>
      </c>
      <c r="C487" s="81"/>
      <c r="D487" s="221"/>
      <c r="E487" s="221"/>
      <c r="F487" s="221"/>
      <c r="G487" s="222"/>
      <c r="H487" s="223"/>
      <c r="I487" s="221"/>
      <c r="J487" s="221"/>
      <c r="K487" s="224"/>
      <c r="L487" s="225"/>
      <c r="M487" s="224"/>
      <c r="N487" s="301"/>
      <c r="O487" s="227" t="s">
        <v>759</v>
      </c>
      <c r="P487" s="227"/>
      <c r="Q487" s="303" t="s">
        <v>456</v>
      </c>
      <c r="R487" s="226" t="s">
        <v>454</v>
      </c>
      <c r="S487" s="303"/>
      <c r="T487" s="302"/>
      <c r="U487" s="302"/>
      <c r="V487" s="302"/>
      <c r="W487" s="302"/>
      <c r="X487" s="302"/>
      <c r="Y487" s="302"/>
      <c r="Z487" s="311"/>
      <c r="AA487" s="302"/>
      <c r="AB487" s="312"/>
      <c r="AC487" s="307"/>
      <c r="AD487" s="306"/>
      <c r="AE487" s="308"/>
      <c r="AF487" s="312"/>
      <c r="AG487" s="335"/>
      <c r="AH487" s="312"/>
      <c r="AI487" s="336"/>
      <c r="AJ487" s="314"/>
      <c r="AK487" s="314"/>
      <c r="AL487" s="315"/>
      <c r="AM487" s="302"/>
      <c r="AN487" s="247"/>
      <c r="AO487" s="247"/>
      <c r="AP487" s="247"/>
      <c r="AQ487" s="316"/>
      <c r="AR487" s="316"/>
      <c r="AS487" s="247"/>
      <c r="AT487" s="247"/>
      <c r="AU487" s="247"/>
      <c r="AV487" s="247"/>
      <c r="AW487" s="247"/>
    </row>
    <row r="488" spans="1:49" s="229" customFormat="1" ht="12.75" hidden="1" customHeight="1">
      <c r="A488" s="396">
        <f t="shared" si="19"/>
        <v>0</v>
      </c>
      <c r="B488" s="81">
        <f t="shared" si="21"/>
        <v>0</v>
      </c>
      <c r="C488" s="81"/>
      <c r="D488" s="221"/>
      <c r="E488" s="221"/>
      <c r="F488" s="221"/>
      <c r="G488" s="222"/>
      <c r="H488" s="223"/>
      <c r="I488" s="221"/>
      <c r="J488" s="221"/>
      <c r="K488" s="224"/>
      <c r="L488" s="225"/>
      <c r="M488" s="224"/>
      <c r="N488" s="301"/>
      <c r="O488" s="227" t="s">
        <v>760</v>
      </c>
      <c r="P488" s="227"/>
      <c r="Q488" s="303" t="s">
        <v>456</v>
      </c>
      <c r="R488" s="226" t="s">
        <v>454</v>
      </c>
      <c r="S488" s="303"/>
      <c r="T488" s="302"/>
      <c r="U488" s="302"/>
      <c r="V488" s="302"/>
      <c r="W488" s="302"/>
      <c r="X488" s="302"/>
      <c r="Y488" s="302"/>
      <c r="Z488" s="311"/>
      <c r="AA488" s="302"/>
      <c r="AB488" s="312"/>
      <c r="AC488" s="307"/>
      <c r="AD488" s="306"/>
      <c r="AE488" s="308"/>
      <c r="AF488" s="312"/>
      <c r="AG488" s="335"/>
      <c r="AH488" s="312"/>
      <c r="AI488" s="336"/>
      <c r="AJ488" s="314"/>
      <c r="AK488" s="314"/>
      <c r="AL488" s="315"/>
      <c r="AM488" s="302"/>
      <c r="AN488" s="247"/>
      <c r="AO488" s="247"/>
      <c r="AP488" s="247"/>
      <c r="AQ488" s="316"/>
      <c r="AR488" s="316"/>
      <c r="AS488" s="247"/>
      <c r="AT488" s="247"/>
      <c r="AU488" s="247"/>
      <c r="AV488" s="247"/>
      <c r="AW488" s="247"/>
    </row>
    <row r="489" spans="1:49" s="229" customFormat="1" ht="12.75" hidden="1" customHeight="1">
      <c r="A489" s="396">
        <f t="shared" si="19"/>
        <v>0</v>
      </c>
      <c r="B489" s="81">
        <f t="shared" si="21"/>
        <v>0</v>
      </c>
      <c r="C489" s="81"/>
      <c r="D489" s="221"/>
      <c r="E489" s="221"/>
      <c r="F489" s="221"/>
      <c r="G489" s="222"/>
      <c r="H489" s="223"/>
      <c r="I489" s="221"/>
      <c r="J489" s="221"/>
      <c r="K489" s="224"/>
      <c r="L489" s="225"/>
      <c r="M489" s="224"/>
      <c r="N489" s="301"/>
      <c r="O489" s="227" t="s">
        <v>761</v>
      </c>
      <c r="P489" s="227"/>
      <c r="Q489" s="303" t="s">
        <v>456</v>
      </c>
      <c r="R489" s="226" t="s">
        <v>454</v>
      </c>
      <c r="S489" s="303"/>
      <c r="T489" s="302"/>
      <c r="U489" s="302"/>
      <c r="V489" s="302"/>
      <c r="W489" s="302"/>
      <c r="X489" s="302"/>
      <c r="Y489" s="302"/>
      <c r="Z489" s="311"/>
      <c r="AA489" s="302"/>
      <c r="AB489" s="312"/>
      <c r="AC489" s="307"/>
      <c r="AD489" s="306"/>
      <c r="AE489" s="308"/>
      <c r="AF489" s="312"/>
      <c r="AG489" s="335"/>
      <c r="AH489" s="312"/>
      <c r="AI489" s="336"/>
      <c r="AJ489" s="314"/>
      <c r="AK489" s="314"/>
      <c r="AL489" s="315"/>
      <c r="AM489" s="302"/>
      <c r="AN489" s="247"/>
      <c r="AO489" s="247"/>
      <c r="AP489" s="247"/>
      <c r="AQ489" s="316"/>
      <c r="AR489" s="316"/>
      <c r="AS489" s="247"/>
      <c r="AT489" s="247"/>
      <c r="AU489" s="247"/>
      <c r="AV489" s="247"/>
      <c r="AW489" s="247"/>
    </row>
    <row r="490" spans="1:49" s="229" customFormat="1" ht="12.75" hidden="1" customHeight="1">
      <c r="A490" s="396">
        <f t="shared" si="19"/>
        <v>0</v>
      </c>
      <c r="B490" s="81">
        <f t="shared" si="21"/>
        <v>0</v>
      </c>
      <c r="C490" s="81"/>
      <c r="D490" s="221"/>
      <c r="E490" s="221"/>
      <c r="F490" s="221"/>
      <c r="G490" s="222"/>
      <c r="H490" s="223"/>
      <c r="I490" s="221"/>
      <c r="J490" s="221"/>
      <c r="K490" s="224"/>
      <c r="L490" s="225"/>
      <c r="M490" s="224"/>
      <c r="N490" s="301"/>
      <c r="O490" s="227" t="s">
        <v>762</v>
      </c>
      <c r="P490" s="227"/>
      <c r="Q490" s="303" t="s">
        <v>456</v>
      </c>
      <c r="R490" s="226" t="s">
        <v>454</v>
      </c>
      <c r="S490" s="303"/>
      <c r="T490" s="302"/>
      <c r="U490" s="302"/>
      <c r="V490" s="302"/>
      <c r="W490" s="302"/>
      <c r="X490" s="302"/>
      <c r="Y490" s="302"/>
      <c r="Z490" s="311"/>
      <c r="AA490" s="302"/>
      <c r="AB490" s="312"/>
      <c r="AC490" s="307"/>
      <c r="AD490" s="306"/>
      <c r="AE490" s="308"/>
      <c r="AF490" s="312"/>
      <c r="AG490" s="335"/>
      <c r="AH490" s="312"/>
      <c r="AI490" s="336"/>
      <c r="AJ490" s="314"/>
      <c r="AK490" s="314"/>
      <c r="AL490" s="315"/>
      <c r="AM490" s="302"/>
      <c r="AN490" s="247"/>
      <c r="AO490" s="247"/>
      <c r="AP490" s="247"/>
      <c r="AQ490" s="316"/>
      <c r="AR490" s="316"/>
      <c r="AS490" s="247"/>
      <c r="AT490" s="247"/>
      <c r="AU490" s="247"/>
      <c r="AV490" s="247"/>
      <c r="AW490" s="247"/>
    </row>
    <row r="491" spans="1:49" s="229" customFormat="1" ht="12.75" hidden="1" customHeight="1">
      <c r="A491" s="396">
        <f t="shared" si="19"/>
        <v>0</v>
      </c>
      <c r="B491" s="81">
        <f t="shared" si="21"/>
        <v>0</v>
      </c>
      <c r="C491" s="81"/>
      <c r="D491" s="221"/>
      <c r="E491" s="221"/>
      <c r="F491" s="221"/>
      <c r="G491" s="222"/>
      <c r="H491" s="223"/>
      <c r="I491" s="221"/>
      <c r="J491" s="221"/>
      <c r="K491" s="224"/>
      <c r="L491" s="225"/>
      <c r="M491" s="224"/>
      <c r="N491" s="301"/>
      <c r="O491" s="227" t="s">
        <v>763</v>
      </c>
      <c r="P491" s="227"/>
      <c r="Q491" s="303" t="s">
        <v>456</v>
      </c>
      <c r="R491" s="226" t="s">
        <v>454</v>
      </c>
      <c r="S491" s="303"/>
      <c r="T491" s="302"/>
      <c r="U491" s="302"/>
      <c r="V491" s="302"/>
      <c r="W491" s="302"/>
      <c r="X491" s="302"/>
      <c r="Y491" s="302"/>
      <c r="Z491" s="311"/>
      <c r="AA491" s="302"/>
      <c r="AB491" s="312"/>
      <c r="AC491" s="307"/>
      <c r="AD491" s="306"/>
      <c r="AE491" s="308"/>
      <c r="AF491" s="312"/>
      <c r="AG491" s="335"/>
      <c r="AH491" s="312"/>
      <c r="AI491" s="336"/>
      <c r="AJ491" s="314"/>
      <c r="AK491" s="314"/>
      <c r="AL491" s="315"/>
      <c r="AM491" s="302"/>
      <c r="AN491" s="247"/>
      <c r="AO491" s="247"/>
      <c r="AP491" s="247"/>
      <c r="AQ491" s="316"/>
      <c r="AR491" s="316"/>
      <c r="AS491" s="247"/>
      <c r="AT491" s="247"/>
      <c r="AU491" s="247"/>
      <c r="AV491" s="247"/>
      <c r="AW491" s="247"/>
    </row>
    <row r="492" spans="1:49" s="229" customFormat="1" ht="12.75" hidden="1" customHeight="1">
      <c r="A492" s="396">
        <f t="shared" si="19"/>
        <v>0</v>
      </c>
      <c r="B492" s="81">
        <f t="shared" si="21"/>
        <v>0</v>
      </c>
      <c r="C492" s="81"/>
      <c r="D492" s="221"/>
      <c r="E492" s="221"/>
      <c r="F492" s="221"/>
      <c r="G492" s="222"/>
      <c r="H492" s="223"/>
      <c r="I492" s="221"/>
      <c r="J492" s="221"/>
      <c r="K492" s="224"/>
      <c r="L492" s="225"/>
      <c r="M492" s="224"/>
      <c r="N492" s="301"/>
      <c r="O492" s="227" t="s">
        <v>764</v>
      </c>
      <c r="P492" s="227"/>
      <c r="Q492" s="303" t="s">
        <v>456</v>
      </c>
      <c r="R492" s="226" t="s">
        <v>454</v>
      </c>
      <c r="S492" s="303"/>
      <c r="T492" s="302"/>
      <c r="U492" s="302"/>
      <c r="V492" s="302"/>
      <c r="W492" s="302"/>
      <c r="X492" s="302"/>
      <c r="Y492" s="302"/>
      <c r="Z492" s="311"/>
      <c r="AA492" s="302"/>
      <c r="AB492" s="312"/>
      <c r="AC492" s="307"/>
      <c r="AD492" s="306"/>
      <c r="AE492" s="308"/>
      <c r="AF492" s="312"/>
      <c r="AG492" s="335"/>
      <c r="AH492" s="312"/>
      <c r="AI492" s="336"/>
      <c r="AJ492" s="314"/>
      <c r="AK492" s="314"/>
      <c r="AL492" s="315"/>
      <c r="AM492" s="302"/>
      <c r="AN492" s="247"/>
      <c r="AO492" s="247"/>
      <c r="AP492" s="247"/>
      <c r="AQ492" s="316"/>
      <c r="AR492" s="316"/>
      <c r="AS492" s="247"/>
      <c r="AT492" s="247"/>
      <c r="AU492" s="247"/>
      <c r="AV492" s="247"/>
      <c r="AW492" s="247"/>
    </row>
    <row r="493" spans="1:49" s="229" customFormat="1" ht="12.75" hidden="1" customHeight="1">
      <c r="A493" s="396">
        <f t="shared" si="19"/>
        <v>0</v>
      </c>
      <c r="B493" s="81">
        <f t="shared" si="21"/>
        <v>0</v>
      </c>
      <c r="C493" s="81"/>
      <c r="D493" s="221"/>
      <c r="E493" s="221"/>
      <c r="F493" s="221"/>
      <c r="G493" s="222"/>
      <c r="H493" s="223"/>
      <c r="I493" s="221"/>
      <c r="J493" s="221"/>
      <c r="K493" s="224"/>
      <c r="L493" s="225"/>
      <c r="M493" s="224"/>
      <c r="N493" s="301"/>
      <c r="O493" s="227" t="s">
        <v>765</v>
      </c>
      <c r="P493" s="227"/>
      <c r="Q493" s="303" t="s">
        <v>456</v>
      </c>
      <c r="R493" s="226" t="s">
        <v>454</v>
      </c>
      <c r="S493" s="303"/>
      <c r="T493" s="302"/>
      <c r="U493" s="302"/>
      <c r="V493" s="302"/>
      <c r="W493" s="302"/>
      <c r="X493" s="302"/>
      <c r="Y493" s="302"/>
      <c r="Z493" s="311"/>
      <c r="AA493" s="302"/>
      <c r="AB493" s="312"/>
      <c r="AC493" s="307"/>
      <c r="AD493" s="306"/>
      <c r="AE493" s="308"/>
      <c r="AF493" s="312"/>
      <c r="AG493" s="335"/>
      <c r="AH493" s="312"/>
      <c r="AI493" s="336"/>
      <c r="AJ493" s="314"/>
      <c r="AK493" s="314"/>
      <c r="AL493" s="315"/>
      <c r="AM493" s="302"/>
      <c r="AN493" s="247"/>
      <c r="AO493" s="247"/>
      <c r="AP493" s="247"/>
      <c r="AQ493" s="316"/>
      <c r="AR493" s="316"/>
      <c r="AS493" s="247"/>
      <c r="AT493" s="247"/>
      <c r="AU493" s="247"/>
      <c r="AV493" s="247"/>
      <c r="AW493" s="247"/>
    </row>
    <row r="494" spans="1:49" s="229" customFormat="1" ht="12.75" hidden="1" customHeight="1">
      <c r="A494" s="396">
        <f t="shared" si="19"/>
        <v>0</v>
      </c>
      <c r="B494" s="81">
        <f t="shared" si="21"/>
        <v>0</v>
      </c>
      <c r="C494" s="81"/>
      <c r="D494" s="221"/>
      <c r="E494" s="221"/>
      <c r="F494" s="221"/>
      <c r="G494" s="222"/>
      <c r="H494" s="223"/>
      <c r="I494" s="221"/>
      <c r="J494" s="221"/>
      <c r="K494" s="224"/>
      <c r="L494" s="225"/>
      <c r="M494" s="224"/>
      <c r="N494" s="301"/>
      <c r="O494" s="227" t="s">
        <v>766</v>
      </c>
      <c r="P494" s="227"/>
      <c r="Q494" s="303" t="s">
        <v>456</v>
      </c>
      <c r="R494" s="226" t="s">
        <v>454</v>
      </c>
      <c r="S494" s="303"/>
      <c r="T494" s="302"/>
      <c r="U494" s="302"/>
      <c r="V494" s="302"/>
      <c r="W494" s="302"/>
      <c r="X494" s="302"/>
      <c r="Y494" s="302"/>
      <c r="Z494" s="311"/>
      <c r="AA494" s="302"/>
      <c r="AB494" s="312"/>
      <c r="AC494" s="307"/>
      <c r="AD494" s="306"/>
      <c r="AE494" s="308"/>
      <c r="AF494" s="312"/>
      <c r="AG494" s="335"/>
      <c r="AH494" s="312"/>
      <c r="AI494" s="336"/>
      <c r="AJ494" s="314"/>
      <c r="AK494" s="314"/>
      <c r="AL494" s="315"/>
      <c r="AM494" s="302"/>
      <c r="AN494" s="247"/>
      <c r="AO494" s="247"/>
      <c r="AP494" s="247"/>
      <c r="AQ494" s="316"/>
      <c r="AR494" s="316"/>
      <c r="AS494" s="247"/>
      <c r="AT494" s="247"/>
      <c r="AU494" s="247"/>
      <c r="AV494" s="247"/>
      <c r="AW494" s="247"/>
    </row>
    <row r="495" spans="1:49" s="229" customFormat="1" ht="12.75" hidden="1" customHeight="1">
      <c r="A495" s="396">
        <f t="shared" si="19"/>
        <v>0</v>
      </c>
      <c r="B495" s="81">
        <f t="shared" si="21"/>
        <v>0</v>
      </c>
      <c r="C495" s="81"/>
      <c r="D495" s="221"/>
      <c r="E495" s="221"/>
      <c r="F495" s="221"/>
      <c r="G495" s="222"/>
      <c r="H495" s="223"/>
      <c r="I495" s="221"/>
      <c r="J495" s="221"/>
      <c r="K495" s="224"/>
      <c r="L495" s="225"/>
      <c r="M495" s="224"/>
      <c r="N495" s="301"/>
      <c r="O495" s="227" t="s">
        <v>767</v>
      </c>
      <c r="P495" s="227"/>
      <c r="Q495" s="303" t="s">
        <v>456</v>
      </c>
      <c r="R495" s="226" t="s">
        <v>454</v>
      </c>
      <c r="S495" s="303"/>
      <c r="T495" s="302"/>
      <c r="U495" s="302"/>
      <c r="V495" s="302"/>
      <c r="W495" s="302"/>
      <c r="X495" s="302"/>
      <c r="Y495" s="302"/>
      <c r="Z495" s="311"/>
      <c r="AA495" s="302"/>
      <c r="AB495" s="312"/>
      <c r="AC495" s="307"/>
      <c r="AD495" s="306"/>
      <c r="AE495" s="308"/>
      <c r="AF495" s="312"/>
      <c r="AG495" s="335"/>
      <c r="AH495" s="312"/>
      <c r="AI495" s="336"/>
      <c r="AJ495" s="314"/>
      <c r="AK495" s="314"/>
      <c r="AL495" s="315"/>
      <c r="AM495" s="302"/>
      <c r="AN495" s="247"/>
      <c r="AO495" s="247"/>
      <c r="AP495" s="247"/>
      <c r="AQ495" s="316"/>
      <c r="AR495" s="316"/>
      <c r="AS495" s="247"/>
      <c r="AT495" s="247"/>
      <c r="AU495" s="247"/>
      <c r="AV495" s="247"/>
      <c r="AW495" s="247"/>
    </row>
    <row r="496" spans="1:49" s="229" customFormat="1" ht="12.75" hidden="1" customHeight="1">
      <c r="A496" s="396">
        <f t="shared" si="19"/>
        <v>0</v>
      </c>
      <c r="B496" s="81">
        <f t="shared" si="21"/>
        <v>0</v>
      </c>
      <c r="C496" s="81"/>
      <c r="D496" s="221"/>
      <c r="E496" s="221"/>
      <c r="F496" s="221"/>
      <c r="G496" s="222"/>
      <c r="H496" s="223"/>
      <c r="I496" s="221"/>
      <c r="J496" s="221"/>
      <c r="K496" s="224"/>
      <c r="L496" s="225"/>
      <c r="M496" s="224"/>
      <c r="N496" s="301"/>
      <c r="O496" s="227" t="s">
        <v>768</v>
      </c>
      <c r="P496" s="227"/>
      <c r="Q496" s="303" t="s">
        <v>456</v>
      </c>
      <c r="R496" s="226" t="s">
        <v>454</v>
      </c>
      <c r="S496" s="303"/>
      <c r="T496" s="302"/>
      <c r="U496" s="302"/>
      <c r="V496" s="302"/>
      <c r="W496" s="302"/>
      <c r="X496" s="302"/>
      <c r="Y496" s="302"/>
      <c r="Z496" s="311"/>
      <c r="AA496" s="302"/>
      <c r="AB496" s="312"/>
      <c r="AC496" s="307"/>
      <c r="AD496" s="306"/>
      <c r="AE496" s="308"/>
      <c r="AF496" s="312"/>
      <c r="AG496" s="335"/>
      <c r="AH496" s="312"/>
      <c r="AI496" s="336"/>
      <c r="AJ496" s="314"/>
      <c r="AK496" s="314"/>
      <c r="AL496" s="315"/>
      <c r="AM496" s="302"/>
      <c r="AN496" s="247"/>
      <c r="AO496" s="247"/>
      <c r="AP496" s="247"/>
      <c r="AQ496" s="316"/>
      <c r="AR496" s="316"/>
      <c r="AS496" s="247"/>
      <c r="AT496" s="247"/>
      <c r="AU496" s="247"/>
      <c r="AV496" s="247"/>
      <c r="AW496" s="247"/>
    </row>
    <row r="497" spans="1:49" s="229" customFormat="1" ht="12.75" hidden="1" customHeight="1">
      <c r="A497" s="396">
        <f t="shared" si="19"/>
        <v>0</v>
      </c>
      <c r="B497" s="81">
        <f t="shared" si="21"/>
        <v>0</v>
      </c>
      <c r="C497" s="81"/>
      <c r="D497" s="221"/>
      <c r="E497" s="221"/>
      <c r="F497" s="221"/>
      <c r="G497" s="222"/>
      <c r="H497" s="223"/>
      <c r="I497" s="221"/>
      <c r="J497" s="221"/>
      <c r="K497" s="224"/>
      <c r="L497" s="225"/>
      <c r="M497" s="224"/>
      <c r="N497" s="301"/>
      <c r="O497" s="227" t="s">
        <v>769</v>
      </c>
      <c r="P497" s="227"/>
      <c r="Q497" s="303" t="s">
        <v>456</v>
      </c>
      <c r="R497" s="226" t="s">
        <v>454</v>
      </c>
      <c r="S497" s="303"/>
      <c r="T497" s="302"/>
      <c r="U497" s="302"/>
      <c r="V497" s="302"/>
      <c r="W497" s="302"/>
      <c r="X497" s="302"/>
      <c r="Y497" s="302"/>
      <c r="Z497" s="311"/>
      <c r="AA497" s="302"/>
      <c r="AB497" s="312"/>
      <c r="AC497" s="307"/>
      <c r="AD497" s="306"/>
      <c r="AE497" s="308"/>
      <c r="AF497" s="312"/>
      <c r="AG497" s="335"/>
      <c r="AH497" s="312"/>
      <c r="AI497" s="336"/>
      <c r="AJ497" s="314"/>
      <c r="AK497" s="314"/>
      <c r="AL497" s="315"/>
      <c r="AM497" s="302"/>
      <c r="AN497" s="247"/>
      <c r="AO497" s="247"/>
      <c r="AP497" s="247"/>
      <c r="AQ497" s="316"/>
      <c r="AR497" s="316"/>
      <c r="AS497" s="247"/>
      <c r="AT497" s="247"/>
      <c r="AU497" s="247"/>
      <c r="AV497" s="247"/>
      <c r="AW497" s="247"/>
    </row>
    <row r="498" spans="1:49" s="229" customFormat="1" ht="12.75" hidden="1" customHeight="1">
      <c r="A498" s="396">
        <f t="shared" si="19"/>
        <v>0</v>
      </c>
      <c r="B498" s="81">
        <f t="shared" si="21"/>
        <v>0</v>
      </c>
      <c r="C498" s="81"/>
      <c r="D498" s="221"/>
      <c r="E498" s="221"/>
      <c r="F498" s="221"/>
      <c r="G498" s="222"/>
      <c r="H498" s="223"/>
      <c r="I498" s="221"/>
      <c r="J498" s="221"/>
      <c r="K498" s="224"/>
      <c r="L498" s="225"/>
      <c r="M498" s="224"/>
      <c r="N498" s="301"/>
      <c r="O498" s="227" t="s">
        <v>770</v>
      </c>
      <c r="P498" s="227"/>
      <c r="Q498" s="303" t="s">
        <v>456</v>
      </c>
      <c r="R498" s="226" t="s">
        <v>454</v>
      </c>
      <c r="S498" s="303"/>
      <c r="T498" s="302"/>
      <c r="U498" s="302"/>
      <c r="V498" s="302"/>
      <c r="W498" s="302"/>
      <c r="X498" s="302"/>
      <c r="Y498" s="302"/>
      <c r="Z498" s="311"/>
      <c r="AA498" s="302"/>
      <c r="AB498" s="312"/>
      <c r="AC498" s="307"/>
      <c r="AD498" s="306"/>
      <c r="AE498" s="308"/>
      <c r="AF498" s="312"/>
      <c r="AG498" s="335"/>
      <c r="AH498" s="312"/>
      <c r="AI498" s="336"/>
      <c r="AJ498" s="314"/>
      <c r="AK498" s="314"/>
      <c r="AL498" s="315"/>
      <c r="AM498" s="302"/>
      <c r="AN498" s="247"/>
      <c r="AO498" s="247"/>
      <c r="AP498" s="247"/>
      <c r="AQ498" s="316"/>
      <c r="AR498" s="316"/>
      <c r="AS498" s="247"/>
      <c r="AT498" s="247"/>
      <c r="AU498" s="247"/>
      <c r="AV498" s="247"/>
      <c r="AW498" s="247"/>
    </row>
    <row r="499" spans="1:49" s="229" customFormat="1" ht="12.75" hidden="1" customHeight="1">
      <c r="A499" s="396">
        <f t="shared" si="19"/>
        <v>0</v>
      </c>
      <c r="B499" s="81">
        <f t="shared" si="21"/>
        <v>0</v>
      </c>
      <c r="C499" s="81"/>
      <c r="D499" s="221"/>
      <c r="E499" s="221"/>
      <c r="F499" s="221"/>
      <c r="G499" s="222"/>
      <c r="H499" s="223"/>
      <c r="I499" s="221"/>
      <c r="J499" s="221"/>
      <c r="K499" s="224"/>
      <c r="L499" s="225"/>
      <c r="M499" s="224"/>
      <c r="N499" s="301"/>
      <c r="O499" s="227" t="s">
        <v>771</v>
      </c>
      <c r="P499" s="227"/>
      <c r="Q499" s="303" t="s">
        <v>456</v>
      </c>
      <c r="R499" s="226" t="s">
        <v>454</v>
      </c>
      <c r="S499" s="303"/>
      <c r="T499" s="302"/>
      <c r="U499" s="302"/>
      <c r="V499" s="302"/>
      <c r="W499" s="302"/>
      <c r="X499" s="302"/>
      <c r="Y499" s="302"/>
      <c r="Z499" s="311"/>
      <c r="AA499" s="302"/>
      <c r="AB499" s="312"/>
      <c r="AC499" s="307"/>
      <c r="AD499" s="306"/>
      <c r="AE499" s="308"/>
      <c r="AF499" s="312"/>
      <c r="AG499" s="335"/>
      <c r="AH499" s="312"/>
      <c r="AI499" s="336"/>
      <c r="AJ499" s="314"/>
      <c r="AK499" s="314"/>
      <c r="AL499" s="315"/>
      <c r="AM499" s="302"/>
      <c r="AN499" s="247"/>
      <c r="AO499" s="247"/>
      <c r="AP499" s="247"/>
      <c r="AQ499" s="316"/>
      <c r="AR499" s="316"/>
      <c r="AS499" s="247"/>
      <c r="AT499" s="247"/>
      <c r="AU499" s="247"/>
      <c r="AV499" s="247"/>
      <c r="AW499" s="247"/>
    </row>
    <row r="500" spans="1:49" s="229" customFormat="1" ht="12.75" hidden="1" customHeight="1">
      <c r="A500" s="396">
        <f t="shared" si="19"/>
        <v>0</v>
      </c>
      <c r="B500" s="81">
        <f t="shared" si="21"/>
        <v>0</v>
      </c>
      <c r="C500" s="81"/>
      <c r="D500" s="221"/>
      <c r="E500" s="221"/>
      <c r="F500" s="221"/>
      <c r="G500" s="222"/>
      <c r="H500" s="223"/>
      <c r="I500" s="221"/>
      <c r="J500" s="221"/>
      <c r="K500" s="224"/>
      <c r="L500" s="225"/>
      <c r="M500" s="224"/>
      <c r="N500" s="301"/>
      <c r="O500" s="227" t="s">
        <v>772</v>
      </c>
      <c r="P500" s="227"/>
      <c r="Q500" s="303" t="s">
        <v>456</v>
      </c>
      <c r="R500" s="226" t="s">
        <v>454</v>
      </c>
      <c r="S500" s="303"/>
      <c r="T500" s="302"/>
      <c r="U500" s="302"/>
      <c r="V500" s="302"/>
      <c r="W500" s="302"/>
      <c r="X500" s="302"/>
      <c r="Y500" s="302"/>
      <c r="Z500" s="311"/>
      <c r="AA500" s="302"/>
      <c r="AB500" s="312"/>
      <c r="AC500" s="307"/>
      <c r="AD500" s="306"/>
      <c r="AE500" s="308"/>
      <c r="AF500" s="312"/>
      <c r="AG500" s="335"/>
      <c r="AH500" s="312"/>
      <c r="AI500" s="336"/>
      <c r="AJ500" s="314"/>
      <c r="AK500" s="314"/>
      <c r="AL500" s="315"/>
      <c r="AM500" s="302"/>
      <c r="AN500" s="247"/>
      <c r="AO500" s="247"/>
      <c r="AP500" s="247"/>
      <c r="AQ500" s="316"/>
      <c r="AR500" s="316"/>
      <c r="AS500" s="247"/>
      <c r="AT500" s="247"/>
      <c r="AU500" s="247"/>
      <c r="AV500" s="247"/>
      <c r="AW500" s="247"/>
    </row>
    <row r="501" spans="1:49" s="229" customFormat="1" ht="12.75" hidden="1" customHeight="1">
      <c r="A501" s="396">
        <f t="shared" si="19"/>
        <v>0</v>
      </c>
      <c r="B501" s="81">
        <f t="shared" si="21"/>
        <v>0</v>
      </c>
      <c r="C501" s="81"/>
      <c r="D501" s="221"/>
      <c r="E501" s="221"/>
      <c r="F501" s="221"/>
      <c r="G501" s="222"/>
      <c r="H501" s="223"/>
      <c r="I501" s="221"/>
      <c r="J501" s="221"/>
      <c r="K501" s="224"/>
      <c r="L501" s="225"/>
      <c r="M501" s="224"/>
      <c r="N501" s="301"/>
      <c r="O501" s="227" t="s">
        <v>773</v>
      </c>
      <c r="P501" s="227"/>
      <c r="Q501" s="303" t="s">
        <v>456</v>
      </c>
      <c r="R501" s="226" t="s">
        <v>454</v>
      </c>
      <c r="S501" s="303"/>
      <c r="T501" s="302"/>
      <c r="U501" s="302"/>
      <c r="V501" s="302"/>
      <c r="W501" s="302"/>
      <c r="X501" s="302"/>
      <c r="Y501" s="302"/>
      <c r="Z501" s="311"/>
      <c r="AA501" s="302"/>
      <c r="AB501" s="312"/>
      <c r="AC501" s="307"/>
      <c r="AD501" s="306"/>
      <c r="AE501" s="308"/>
      <c r="AF501" s="312"/>
      <c r="AG501" s="335"/>
      <c r="AH501" s="312"/>
      <c r="AI501" s="336"/>
      <c r="AJ501" s="314"/>
      <c r="AK501" s="314"/>
      <c r="AL501" s="315"/>
      <c r="AM501" s="302"/>
      <c r="AN501" s="247"/>
      <c r="AO501" s="247"/>
      <c r="AP501" s="247"/>
      <c r="AQ501" s="316"/>
      <c r="AR501" s="316"/>
      <c r="AS501" s="247"/>
      <c r="AT501" s="247"/>
      <c r="AU501" s="247"/>
      <c r="AV501" s="247"/>
      <c r="AW501" s="247"/>
    </row>
    <row r="502" spans="1:49" s="229" customFormat="1" ht="12.75" hidden="1" customHeight="1">
      <c r="A502" s="396">
        <f t="shared" si="19"/>
        <v>0</v>
      </c>
      <c r="B502" s="81">
        <f t="shared" si="21"/>
        <v>0</v>
      </c>
      <c r="C502" s="81"/>
      <c r="D502" s="221"/>
      <c r="E502" s="221"/>
      <c r="F502" s="221"/>
      <c r="G502" s="222"/>
      <c r="H502" s="223"/>
      <c r="I502" s="221"/>
      <c r="J502" s="221"/>
      <c r="K502" s="224"/>
      <c r="L502" s="225"/>
      <c r="M502" s="224"/>
      <c r="N502" s="301"/>
      <c r="O502" s="227" t="s">
        <v>774</v>
      </c>
      <c r="P502" s="227"/>
      <c r="Q502" s="303" t="s">
        <v>456</v>
      </c>
      <c r="R502" s="226" t="s">
        <v>454</v>
      </c>
      <c r="S502" s="303"/>
      <c r="T502" s="302"/>
      <c r="U502" s="302"/>
      <c r="V502" s="302"/>
      <c r="W502" s="302"/>
      <c r="X502" s="302"/>
      <c r="Y502" s="302"/>
      <c r="Z502" s="311"/>
      <c r="AA502" s="302"/>
      <c r="AB502" s="312"/>
      <c r="AC502" s="307"/>
      <c r="AD502" s="306"/>
      <c r="AE502" s="308"/>
      <c r="AF502" s="312"/>
      <c r="AG502" s="335"/>
      <c r="AH502" s="312"/>
      <c r="AI502" s="336"/>
      <c r="AJ502" s="314"/>
      <c r="AK502" s="314"/>
      <c r="AL502" s="315"/>
      <c r="AM502" s="302"/>
      <c r="AN502" s="247"/>
      <c r="AO502" s="247"/>
      <c r="AP502" s="247"/>
      <c r="AQ502" s="316"/>
      <c r="AR502" s="316"/>
      <c r="AS502" s="247"/>
      <c r="AT502" s="247"/>
      <c r="AU502" s="247"/>
      <c r="AV502" s="247"/>
      <c r="AW502" s="247"/>
    </row>
    <row r="503" spans="1:49" s="229" customFormat="1" hidden="1">
      <c r="A503" s="396">
        <f t="shared" si="19"/>
        <v>0</v>
      </c>
      <c r="B503" s="81">
        <f t="shared" si="21"/>
        <v>0</v>
      </c>
      <c r="C503" s="81"/>
      <c r="D503" s="221"/>
      <c r="E503" s="221"/>
      <c r="F503" s="221"/>
      <c r="G503" s="222"/>
      <c r="H503" s="223"/>
      <c r="I503" s="221"/>
      <c r="J503" s="221"/>
      <c r="K503" s="224"/>
      <c r="L503" s="225"/>
      <c r="M503" s="224"/>
      <c r="N503" s="303" t="s">
        <v>751</v>
      </c>
      <c r="O503" s="227" t="s">
        <v>775</v>
      </c>
      <c r="P503" s="227"/>
      <c r="Q503" s="303" t="s">
        <v>456</v>
      </c>
      <c r="R503" s="303" t="s">
        <v>454</v>
      </c>
      <c r="S503" s="302"/>
      <c r="T503" s="302"/>
      <c r="U503" s="302"/>
      <c r="V503" s="302"/>
      <c r="W503" s="302"/>
      <c r="X503" s="302"/>
      <c r="Y503" s="302"/>
      <c r="Z503" s="311"/>
      <c r="AA503" s="302"/>
      <c r="AB503" s="306"/>
      <c r="AC503" s="307"/>
      <c r="AD503" s="312"/>
      <c r="AE503" s="308"/>
      <c r="AF503" s="312"/>
      <c r="AG503" s="308"/>
      <c r="AH503" s="313"/>
      <c r="AI503" s="310"/>
      <c r="AJ503" s="314"/>
      <c r="AK503" s="315"/>
      <c r="AL503" s="302"/>
      <c r="AP503" s="226"/>
      <c r="AQ503" s="226"/>
    </row>
    <row r="504" spans="1:49" s="229" customFormat="1" hidden="1">
      <c r="A504" s="396">
        <f t="shared" si="19"/>
        <v>0</v>
      </c>
      <c r="B504" s="81">
        <f t="shared" si="21"/>
        <v>0</v>
      </c>
      <c r="C504" s="81"/>
      <c r="D504" s="221"/>
      <c r="E504" s="221"/>
      <c r="F504" s="221"/>
      <c r="G504" s="222"/>
      <c r="H504" s="223"/>
      <c r="I504" s="221"/>
      <c r="J504" s="221"/>
      <c r="K504" s="224"/>
      <c r="L504" s="225"/>
      <c r="M504" s="224"/>
      <c r="N504" s="303" t="s">
        <v>751</v>
      </c>
      <c r="O504" s="227" t="s">
        <v>776</v>
      </c>
      <c r="P504" s="227"/>
      <c r="Q504" s="303" t="s">
        <v>456</v>
      </c>
      <c r="R504" s="303" t="s">
        <v>454</v>
      </c>
      <c r="S504" s="302"/>
      <c r="T504" s="302"/>
      <c r="U504" s="302"/>
      <c r="V504" s="302"/>
      <c r="W504" s="302"/>
      <c r="X504" s="302"/>
      <c r="Y504" s="302"/>
      <c r="Z504" s="311"/>
      <c r="AA504" s="302"/>
      <c r="AB504" s="306"/>
      <c r="AC504" s="307"/>
      <c r="AD504" s="312"/>
      <c r="AE504" s="308"/>
      <c r="AF504" s="312"/>
      <c r="AG504" s="308"/>
      <c r="AH504" s="313"/>
      <c r="AI504" s="310"/>
      <c r="AJ504" s="314"/>
      <c r="AK504" s="315"/>
      <c r="AL504" s="302"/>
      <c r="AP504" s="226"/>
      <c r="AQ504" s="226"/>
    </row>
    <row r="505" spans="1:49" s="229" customFormat="1" hidden="1">
      <c r="A505" s="396">
        <f t="shared" si="19"/>
        <v>0</v>
      </c>
      <c r="B505" s="81">
        <f t="shared" si="21"/>
        <v>0</v>
      </c>
      <c r="C505" s="81"/>
      <c r="D505" s="221"/>
      <c r="E505" s="221"/>
      <c r="F505" s="221"/>
      <c r="G505" s="222"/>
      <c r="H505" s="223"/>
      <c r="I505" s="221"/>
      <c r="J505" s="221"/>
      <c r="K505" s="224"/>
      <c r="L505" s="225"/>
      <c r="M505" s="224"/>
      <c r="N505" s="303" t="s">
        <v>751</v>
      </c>
      <c r="O505" s="227" t="s">
        <v>777</v>
      </c>
      <c r="P505" s="227"/>
      <c r="Q505" s="303" t="s">
        <v>456</v>
      </c>
      <c r="R505" s="303" t="s">
        <v>454</v>
      </c>
      <c r="S505" s="302"/>
      <c r="T505" s="302"/>
      <c r="U505" s="302"/>
      <c r="V505" s="302"/>
      <c r="W505" s="302"/>
      <c r="X505" s="302"/>
      <c r="Y505" s="302"/>
      <c r="Z505" s="311"/>
      <c r="AA505" s="302"/>
      <c r="AB505" s="306"/>
      <c r="AC505" s="307"/>
      <c r="AD505" s="312"/>
      <c r="AE505" s="308"/>
      <c r="AF505" s="312"/>
      <c r="AG505" s="308"/>
      <c r="AH505" s="313"/>
      <c r="AI505" s="310"/>
      <c r="AJ505" s="314"/>
      <c r="AK505" s="315"/>
      <c r="AL505" s="302"/>
      <c r="AP505" s="226"/>
      <c r="AQ505" s="226"/>
    </row>
    <row r="506" spans="1:49" s="229" customFormat="1" hidden="1">
      <c r="A506" s="396">
        <f t="shared" si="19"/>
        <v>0</v>
      </c>
      <c r="B506" s="81">
        <f t="shared" si="21"/>
        <v>0</v>
      </c>
      <c r="C506" s="81"/>
      <c r="D506" s="221"/>
      <c r="E506" s="221"/>
      <c r="F506" s="221"/>
      <c r="G506" s="222"/>
      <c r="H506" s="223"/>
      <c r="I506" s="221"/>
      <c r="J506" s="221"/>
      <c r="K506" s="224"/>
      <c r="L506" s="225"/>
      <c r="M506" s="224"/>
      <c r="N506" s="303" t="s">
        <v>751</v>
      </c>
      <c r="O506" s="227" t="s">
        <v>778</v>
      </c>
      <c r="P506" s="227"/>
      <c r="Q506" s="303" t="s">
        <v>456</v>
      </c>
      <c r="R506" s="303" t="s">
        <v>454</v>
      </c>
      <c r="S506" s="302"/>
      <c r="T506" s="302"/>
      <c r="U506" s="302"/>
      <c r="V506" s="302"/>
      <c r="W506" s="302"/>
      <c r="X506" s="302"/>
      <c r="Y506" s="302"/>
      <c r="Z506" s="311"/>
      <c r="AA506" s="302"/>
      <c r="AB506" s="306"/>
      <c r="AC506" s="307"/>
      <c r="AD506" s="312"/>
      <c r="AE506" s="308"/>
      <c r="AF506" s="312"/>
      <c r="AG506" s="308"/>
      <c r="AH506" s="313"/>
      <c r="AI506" s="310"/>
      <c r="AJ506" s="314"/>
      <c r="AK506" s="315"/>
      <c r="AL506" s="302"/>
      <c r="AP506" s="226"/>
      <c r="AQ506" s="226"/>
    </row>
    <row r="507" spans="1:49" s="229" customFormat="1" hidden="1">
      <c r="A507" s="396">
        <f t="shared" si="19"/>
        <v>0</v>
      </c>
      <c r="B507" s="81">
        <f t="shared" si="21"/>
        <v>0</v>
      </c>
      <c r="C507" s="81"/>
      <c r="D507" s="221"/>
      <c r="E507" s="221"/>
      <c r="F507" s="221"/>
      <c r="G507" s="222"/>
      <c r="H507" s="223"/>
      <c r="I507" s="221"/>
      <c r="J507" s="221"/>
      <c r="K507" s="224"/>
      <c r="L507" s="225"/>
      <c r="M507" s="224"/>
      <c r="N507" s="303" t="s">
        <v>751</v>
      </c>
      <c r="O507" s="227" t="s">
        <v>779</v>
      </c>
      <c r="P507" s="227"/>
      <c r="Q507" s="303" t="s">
        <v>456</v>
      </c>
      <c r="R507" s="303" t="s">
        <v>454</v>
      </c>
      <c r="S507" s="302"/>
      <c r="T507" s="302"/>
      <c r="U507" s="302"/>
      <c r="V507" s="302"/>
      <c r="W507" s="302"/>
      <c r="X507" s="302"/>
      <c r="Y507" s="302"/>
      <c r="Z507" s="311"/>
      <c r="AA507" s="302"/>
      <c r="AB507" s="306"/>
      <c r="AC507" s="307"/>
      <c r="AD507" s="312"/>
      <c r="AE507" s="308"/>
      <c r="AF507" s="312"/>
      <c r="AG507" s="308"/>
      <c r="AH507" s="313"/>
      <c r="AI507" s="310"/>
      <c r="AJ507" s="314"/>
      <c r="AK507" s="315"/>
      <c r="AL507" s="302"/>
      <c r="AP507" s="226"/>
      <c r="AQ507" s="226"/>
    </row>
    <row r="508" spans="1:49" s="229" customFormat="1" hidden="1">
      <c r="A508" s="396">
        <f t="shared" si="19"/>
        <v>0</v>
      </c>
      <c r="B508" s="81">
        <f t="shared" si="21"/>
        <v>0</v>
      </c>
      <c r="C508" s="81"/>
      <c r="D508" s="221"/>
      <c r="E508" s="221"/>
      <c r="F508" s="221"/>
      <c r="G508" s="222"/>
      <c r="H508" s="223"/>
      <c r="I508" s="221"/>
      <c r="J508" s="221"/>
      <c r="K508" s="224"/>
      <c r="L508" s="225"/>
      <c r="M508" s="224"/>
      <c r="N508" s="303" t="s">
        <v>751</v>
      </c>
      <c r="O508" s="227" t="s">
        <v>780</v>
      </c>
      <c r="P508" s="227"/>
      <c r="Q508" s="303" t="s">
        <v>456</v>
      </c>
      <c r="R508" s="303" t="s">
        <v>454</v>
      </c>
      <c r="S508" s="302"/>
      <c r="T508" s="302"/>
      <c r="U508" s="302"/>
      <c r="V508" s="302"/>
      <c r="W508" s="302"/>
      <c r="X508" s="302"/>
      <c r="Y508" s="302"/>
      <c r="Z508" s="311"/>
      <c r="AA508" s="302"/>
      <c r="AB508" s="306"/>
      <c r="AC508" s="307"/>
      <c r="AD508" s="312"/>
      <c r="AE508" s="308"/>
      <c r="AF508" s="312"/>
      <c r="AG508" s="308"/>
      <c r="AH508" s="313"/>
      <c r="AI508" s="310"/>
      <c r="AJ508" s="314"/>
      <c r="AK508" s="315"/>
      <c r="AL508" s="302"/>
      <c r="AP508" s="226"/>
      <c r="AQ508" s="226"/>
    </row>
    <row r="509" spans="1:49" s="229" customFormat="1" hidden="1">
      <c r="A509" s="396">
        <f t="shared" si="19"/>
        <v>0</v>
      </c>
      <c r="B509" s="81">
        <f t="shared" si="21"/>
        <v>0</v>
      </c>
      <c r="C509" s="81"/>
      <c r="D509" s="221"/>
      <c r="E509" s="221"/>
      <c r="F509" s="221"/>
      <c r="G509" s="222"/>
      <c r="H509" s="223"/>
      <c r="I509" s="221"/>
      <c r="J509" s="221"/>
      <c r="K509" s="224"/>
      <c r="L509" s="225"/>
      <c r="M509" s="224"/>
      <c r="N509" s="303" t="s">
        <v>751</v>
      </c>
      <c r="O509" s="227" t="s">
        <v>781</v>
      </c>
      <c r="P509" s="227"/>
      <c r="Q509" s="303" t="s">
        <v>456</v>
      </c>
      <c r="R509" s="303" t="s">
        <v>454</v>
      </c>
      <c r="S509" s="302"/>
      <c r="T509" s="302"/>
      <c r="U509" s="302"/>
      <c r="V509" s="302"/>
      <c r="W509" s="302"/>
      <c r="X509" s="302"/>
      <c r="Y509" s="302"/>
      <c r="Z509" s="311"/>
      <c r="AA509" s="302"/>
      <c r="AB509" s="306"/>
      <c r="AC509" s="307"/>
      <c r="AD509" s="312"/>
      <c r="AE509" s="308"/>
      <c r="AF509" s="312"/>
      <c r="AG509" s="308"/>
      <c r="AH509" s="313"/>
      <c r="AI509" s="310"/>
      <c r="AJ509" s="314"/>
      <c r="AK509" s="315"/>
      <c r="AL509" s="302"/>
      <c r="AP509" s="226"/>
      <c r="AQ509" s="226"/>
    </row>
    <row r="510" spans="1:49" s="229" customFormat="1" hidden="1">
      <c r="A510" s="396">
        <f t="shared" si="19"/>
        <v>0</v>
      </c>
      <c r="B510" s="81">
        <f t="shared" si="21"/>
        <v>0</v>
      </c>
      <c r="C510" s="81"/>
      <c r="D510" s="221"/>
      <c r="E510" s="221"/>
      <c r="F510" s="221"/>
      <c r="G510" s="222"/>
      <c r="H510" s="223"/>
      <c r="I510" s="221"/>
      <c r="J510" s="221"/>
      <c r="K510" s="224"/>
      <c r="L510" s="225"/>
      <c r="M510" s="224"/>
      <c r="N510" s="303" t="s">
        <v>751</v>
      </c>
      <c r="O510" s="227" t="s">
        <v>782</v>
      </c>
      <c r="P510" s="227"/>
      <c r="Q510" s="303" t="s">
        <v>456</v>
      </c>
      <c r="R510" s="303" t="s">
        <v>454</v>
      </c>
      <c r="S510" s="302"/>
      <c r="T510" s="302"/>
      <c r="U510" s="302"/>
      <c r="V510" s="302"/>
      <c r="W510" s="302"/>
      <c r="X510" s="302"/>
      <c r="Y510" s="302"/>
      <c r="Z510" s="311"/>
      <c r="AA510" s="302"/>
      <c r="AB510" s="306"/>
      <c r="AC510" s="307"/>
      <c r="AD510" s="312"/>
      <c r="AE510" s="308"/>
      <c r="AF510" s="312"/>
      <c r="AG510" s="308"/>
      <c r="AH510" s="313"/>
      <c r="AI510" s="310"/>
      <c r="AJ510" s="314"/>
      <c r="AK510" s="315"/>
      <c r="AL510" s="302"/>
      <c r="AP510" s="226"/>
      <c r="AQ510" s="226"/>
    </row>
    <row r="511" spans="1:49" s="229" customFormat="1" hidden="1">
      <c r="A511" s="396">
        <f t="shared" si="19"/>
        <v>0</v>
      </c>
      <c r="B511" s="81">
        <f t="shared" si="21"/>
        <v>0</v>
      </c>
      <c r="C511" s="81"/>
      <c r="D511" s="221"/>
      <c r="E511" s="221"/>
      <c r="F511" s="221"/>
      <c r="G511" s="222"/>
      <c r="H511" s="223"/>
      <c r="I511" s="221"/>
      <c r="J511" s="221"/>
      <c r="K511" s="224"/>
      <c r="L511" s="225"/>
      <c r="M511" s="224"/>
      <c r="N511" s="303" t="s">
        <v>751</v>
      </c>
      <c r="O511" s="227" t="s">
        <v>783</v>
      </c>
      <c r="P511" s="227"/>
      <c r="Q511" s="303" t="s">
        <v>456</v>
      </c>
      <c r="R511" s="303" t="s">
        <v>454</v>
      </c>
      <c r="S511" s="302"/>
      <c r="T511" s="302"/>
      <c r="U511" s="302"/>
      <c r="V511" s="302"/>
      <c r="W511" s="302"/>
      <c r="X511" s="302"/>
      <c r="Y511" s="302"/>
      <c r="Z511" s="311"/>
      <c r="AA511" s="302"/>
      <c r="AB511" s="306"/>
      <c r="AC511" s="307"/>
      <c r="AD511" s="312"/>
      <c r="AE511" s="308"/>
      <c r="AF511" s="312"/>
      <c r="AG511" s="308"/>
      <c r="AH511" s="313"/>
      <c r="AI511" s="310"/>
      <c r="AJ511" s="314"/>
      <c r="AK511" s="315"/>
      <c r="AL511" s="302"/>
      <c r="AP511" s="226"/>
      <c r="AQ511" s="226"/>
    </row>
    <row r="512" spans="1:49" s="229" customFormat="1" hidden="1">
      <c r="A512" s="396">
        <f t="shared" si="19"/>
        <v>0</v>
      </c>
      <c r="B512" s="81">
        <f t="shared" si="21"/>
        <v>0</v>
      </c>
      <c r="C512" s="81"/>
      <c r="D512" s="221"/>
      <c r="E512" s="221"/>
      <c r="F512" s="221"/>
      <c r="G512" s="222"/>
      <c r="H512" s="223"/>
      <c r="I512" s="221"/>
      <c r="J512" s="221"/>
      <c r="K512" s="224"/>
      <c r="L512" s="225"/>
      <c r="M512" s="224"/>
      <c r="N512" s="303" t="s">
        <v>751</v>
      </c>
      <c r="O512" s="227" t="s">
        <v>784</v>
      </c>
      <c r="P512" s="227"/>
      <c r="Q512" s="303" t="s">
        <v>456</v>
      </c>
      <c r="R512" s="303" t="s">
        <v>454</v>
      </c>
      <c r="S512" s="302"/>
      <c r="T512" s="302"/>
      <c r="U512" s="302"/>
      <c r="V512" s="302"/>
      <c r="W512" s="302"/>
      <c r="X512" s="302"/>
      <c r="Y512" s="302"/>
      <c r="Z512" s="311"/>
      <c r="AA512" s="302"/>
      <c r="AB512" s="306"/>
      <c r="AC512" s="307"/>
      <c r="AD512" s="312"/>
      <c r="AE512" s="308"/>
      <c r="AF512" s="312"/>
      <c r="AG512" s="308"/>
      <c r="AH512" s="313"/>
      <c r="AI512" s="310"/>
      <c r="AJ512" s="314"/>
      <c r="AK512" s="315"/>
      <c r="AL512" s="302"/>
      <c r="AP512" s="226"/>
      <c r="AQ512" s="226"/>
    </row>
    <row r="513" spans="1:43" s="229" customFormat="1" hidden="1">
      <c r="A513" s="396">
        <f t="shared" si="19"/>
        <v>0</v>
      </c>
      <c r="B513" s="81">
        <f t="shared" si="21"/>
        <v>0</v>
      </c>
      <c r="C513" s="81"/>
      <c r="D513" s="221"/>
      <c r="E513" s="221"/>
      <c r="F513" s="221"/>
      <c r="G513" s="222"/>
      <c r="H513" s="223"/>
      <c r="I513" s="221"/>
      <c r="J513" s="221"/>
      <c r="K513" s="224"/>
      <c r="L513" s="225"/>
      <c r="M513" s="224"/>
      <c r="N513" s="303" t="s">
        <v>751</v>
      </c>
      <c r="O513" s="227" t="s">
        <v>785</v>
      </c>
      <c r="P513" s="227"/>
      <c r="Q513" s="303" t="s">
        <v>456</v>
      </c>
      <c r="R513" s="303" t="s">
        <v>454</v>
      </c>
      <c r="S513" s="302"/>
      <c r="T513" s="302"/>
      <c r="U513" s="302"/>
      <c r="V513" s="302"/>
      <c r="W513" s="302"/>
      <c r="X513" s="302"/>
      <c r="Y513" s="302"/>
      <c r="Z513" s="311"/>
      <c r="AA513" s="302"/>
      <c r="AB513" s="306"/>
      <c r="AC513" s="307"/>
      <c r="AD513" s="312"/>
      <c r="AE513" s="308"/>
      <c r="AF513" s="312"/>
      <c r="AG513" s="308"/>
      <c r="AH513" s="313"/>
      <c r="AI513" s="310"/>
      <c r="AJ513" s="314"/>
      <c r="AK513" s="315"/>
      <c r="AL513" s="302"/>
      <c r="AP513" s="226"/>
      <c r="AQ513" s="226"/>
    </row>
    <row r="514" spans="1:43" s="229" customFormat="1" hidden="1">
      <c r="A514" s="396">
        <f t="shared" si="19"/>
        <v>0</v>
      </c>
      <c r="B514" s="81">
        <f t="shared" si="21"/>
        <v>0</v>
      </c>
      <c r="C514" s="81"/>
      <c r="D514" s="221"/>
      <c r="E514" s="221"/>
      <c r="F514" s="221"/>
      <c r="G514" s="222"/>
      <c r="H514" s="223"/>
      <c r="I514" s="221"/>
      <c r="J514" s="221"/>
      <c r="K514" s="224"/>
      <c r="L514" s="225"/>
      <c r="M514" s="224"/>
      <c r="N514" s="303" t="s">
        <v>751</v>
      </c>
      <c r="O514" s="227" t="s">
        <v>786</v>
      </c>
      <c r="P514" s="227"/>
      <c r="Q514" s="303" t="s">
        <v>456</v>
      </c>
      <c r="R514" s="303" t="s">
        <v>454</v>
      </c>
      <c r="S514" s="302"/>
      <c r="T514" s="302"/>
      <c r="U514" s="302"/>
      <c r="V514" s="302"/>
      <c r="W514" s="302"/>
      <c r="X514" s="302"/>
      <c r="Y514" s="302"/>
      <c r="Z514" s="311"/>
      <c r="AA514" s="302"/>
      <c r="AB514" s="306"/>
      <c r="AC514" s="307"/>
      <c r="AD514" s="312"/>
      <c r="AE514" s="308"/>
      <c r="AF514" s="312"/>
      <c r="AG514" s="308"/>
      <c r="AH514" s="313"/>
      <c r="AI514" s="310"/>
      <c r="AJ514" s="314"/>
      <c r="AK514" s="315"/>
      <c r="AL514" s="302"/>
      <c r="AP514" s="226"/>
      <c r="AQ514" s="226"/>
    </row>
    <row r="515" spans="1:43" s="229" customFormat="1" hidden="1">
      <c r="A515" s="396">
        <f t="shared" si="19"/>
        <v>0</v>
      </c>
      <c r="B515" s="81">
        <f t="shared" si="21"/>
        <v>0</v>
      </c>
      <c r="C515" s="81"/>
      <c r="D515" s="221"/>
      <c r="E515" s="221"/>
      <c r="F515" s="221"/>
      <c r="G515" s="222"/>
      <c r="H515" s="223"/>
      <c r="I515" s="221"/>
      <c r="J515" s="221"/>
      <c r="K515" s="224"/>
      <c r="L515" s="225"/>
      <c r="M515" s="224"/>
      <c r="N515" s="303" t="s">
        <v>751</v>
      </c>
      <c r="O515" s="227" t="s">
        <v>787</v>
      </c>
      <c r="P515" s="227"/>
      <c r="Q515" s="303" t="s">
        <v>456</v>
      </c>
      <c r="R515" s="303" t="s">
        <v>454</v>
      </c>
      <c r="S515" s="302"/>
      <c r="T515" s="302"/>
      <c r="U515" s="302"/>
      <c r="V515" s="302"/>
      <c r="W515" s="302"/>
      <c r="X515" s="302"/>
      <c r="Y515" s="302"/>
      <c r="Z515" s="311"/>
      <c r="AA515" s="302"/>
      <c r="AB515" s="306"/>
      <c r="AC515" s="307"/>
      <c r="AD515" s="312"/>
      <c r="AE515" s="308"/>
      <c r="AF515" s="312"/>
      <c r="AG515" s="308"/>
      <c r="AH515" s="313"/>
      <c r="AI515" s="310"/>
      <c r="AJ515" s="314"/>
      <c r="AK515" s="315"/>
      <c r="AL515" s="302"/>
      <c r="AP515" s="226"/>
      <c r="AQ515" s="226"/>
    </row>
    <row r="516" spans="1:43" s="229" customFormat="1" hidden="1">
      <c r="A516" s="396">
        <f t="shared" si="19"/>
        <v>0</v>
      </c>
      <c r="B516" s="81">
        <f t="shared" si="21"/>
        <v>0</v>
      </c>
      <c r="C516" s="81"/>
      <c r="D516" s="221"/>
      <c r="E516" s="221"/>
      <c r="F516" s="221"/>
      <c r="G516" s="222"/>
      <c r="H516" s="223"/>
      <c r="I516" s="221"/>
      <c r="J516" s="221"/>
      <c r="K516" s="224"/>
      <c r="L516" s="225"/>
      <c r="M516" s="224"/>
      <c r="N516" s="303" t="s">
        <v>751</v>
      </c>
      <c r="O516" s="227" t="s">
        <v>788</v>
      </c>
      <c r="P516" s="227"/>
      <c r="Q516" s="303" t="s">
        <v>456</v>
      </c>
      <c r="R516" s="303" t="s">
        <v>454</v>
      </c>
      <c r="S516" s="302"/>
      <c r="T516" s="302"/>
      <c r="U516" s="302"/>
      <c r="V516" s="302"/>
      <c r="W516" s="302"/>
      <c r="X516" s="302"/>
      <c r="Y516" s="302"/>
      <c r="Z516" s="311"/>
      <c r="AA516" s="302"/>
      <c r="AB516" s="306"/>
      <c r="AC516" s="307"/>
      <c r="AD516" s="312"/>
      <c r="AE516" s="308"/>
      <c r="AF516" s="312"/>
      <c r="AG516" s="308"/>
      <c r="AH516" s="313"/>
      <c r="AI516" s="310"/>
      <c r="AJ516" s="314"/>
      <c r="AK516" s="315"/>
      <c r="AL516" s="302"/>
      <c r="AP516" s="226"/>
      <c r="AQ516" s="226"/>
    </row>
    <row r="517" spans="1:43" s="229" customFormat="1" hidden="1">
      <c r="A517" s="396">
        <f t="shared" si="19"/>
        <v>0</v>
      </c>
      <c r="B517" s="81">
        <f t="shared" si="21"/>
        <v>0</v>
      </c>
      <c r="C517" s="81"/>
      <c r="D517" s="221"/>
      <c r="E517" s="221"/>
      <c r="F517" s="221"/>
      <c r="G517" s="222"/>
      <c r="H517" s="223"/>
      <c r="I517" s="221"/>
      <c r="J517" s="221"/>
      <c r="K517" s="224"/>
      <c r="L517" s="225"/>
      <c r="M517" s="224"/>
      <c r="N517" s="303" t="s">
        <v>751</v>
      </c>
      <c r="O517" s="227" t="s">
        <v>789</v>
      </c>
      <c r="P517" s="227"/>
      <c r="Q517" s="303" t="s">
        <v>456</v>
      </c>
      <c r="R517" s="303" t="s">
        <v>454</v>
      </c>
      <c r="S517" s="302"/>
      <c r="T517" s="302"/>
      <c r="U517" s="302"/>
      <c r="V517" s="302"/>
      <c r="W517" s="302"/>
      <c r="X517" s="302"/>
      <c r="Y517" s="302"/>
      <c r="Z517" s="311"/>
      <c r="AA517" s="302"/>
      <c r="AB517" s="306"/>
      <c r="AC517" s="307"/>
      <c r="AD517" s="312"/>
      <c r="AE517" s="308"/>
      <c r="AF517" s="312"/>
      <c r="AG517" s="308"/>
      <c r="AH517" s="313"/>
      <c r="AI517" s="310"/>
      <c r="AJ517" s="314"/>
      <c r="AK517" s="315"/>
      <c r="AL517" s="302"/>
      <c r="AP517" s="226"/>
      <c r="AQ517" s="226"/>
    </row>
    <row r="518" spans="1:43" s="229" customFormat="1" hidden="1">
      <c r="A518" s="396">
        <f t="shared" si="19"/>
        <v>0</v>
      </c>
      <c r="B518" s="81">
        <f t="shared" si="21"/>
        <v>0</v>
      </c>
      <c r="C518" s="81"/>
      <c r="D518" s="221"/>
      <c r="E518" s="221"/>
      <c r="F518" s="221"/>
      <c r="G518" s="222"/>
      <c r="H518" s="223"/>
      <c r="I518" s="221"/>
      <c r="J518" s="221"/>
      <c r="K518" s="224"/>
      <c r="L518" s="225"/>
      <c r="M518" s="224"/>
      <c r="N518" s="303" t="s">
        <v>751</v>
      </c>
      <c r="O518" s="227" t="s">
        <v>790</v>
      </c>
      <c r="P518" s="227"/>
      <c r="Q518" s="303" t="s">
        <v>456</v>
      </c>
      <c r="R518" s="303" t="s">
        <v>454</v>
      </c>
      <c r="S518" s="302"/>
      <c r="T518" s="302"/>
      <c r="U518" s="302"/>
      <c r="V518" s="302"/>
      <c r="W518" s="302"/>
      <c r="X518" s="302"/>
      <c r="Y518" s="302"/>
      <c r="Z518" s="311"/>
      <c r="AA518" s="302"/>
      <c r="AB518" s="306"/>
      <c r="AC518" s="307"/>
      <c r="AD518" s="312"/>
      <c r="AE518" s="308"/>
      <c r="AF518" s="312"/>
      <c r="AG518" s="308"/>
      <c r="AH518" s="313"/>
      <c r="AI518" s="310"/>
      <c r="AJ518" s="314"/>
      <c r="AK518" s="315"/>
      <c r="AL518" s="302"/>
      <c r="AP518" s="226"/>
      <c r="AQ518" s="226"/>
    </row>
    <row r="519" spans="1:43" s="229" customFormat="1" hidden="1">
      <c r="A519" s="396">
        <f t="shared" si="19"/>
        <v>0</v>
      </c>
      <c r="B519" s="81">
        <f t="shared" si="21"/>
        <v>0</v>
      </c>
      <c r="C519" s="81"/>
      <c r="D519" s="221"/>
      <c r="E519" s="221"/>
      <c r="F519" s="221"/>
      <c r="G519" s="222"/>
      <c r="H519" s="223"/>
      <c r="I519" s="221"/>
      <c r="J519" s="221"/>
      <c r="K519" s="224"/>
      <c r="L519" s="225"/>
      <c r="M519" s="224"/>
      <c r="N519" s="303" t="s">
        <v>751</v>
      </c>
      <c r="O519" s="227" t="s">
        <v>791</v>
      </c>
      <c r="P519" s="227"/>
      <c r="Q519" s="303" t="s">
        <v>456</v>
      </c>
      <c r="R519" s="303" t="s">
        <v>454</v>
      </c>
      <c r="S519" s="302"/>
      <c r="T519" s="302"/>
      <c r="U519" s="302"/>
      <c r="V519" s="302"/>
      <c r="W519" s="302"/>
      <c r="X519" s="302"/>
      <c r="Y519" s="302"/>
      <c r="Z519" s="311"/>
      <c r="AA519" s="302"/>
      <c r="AB519" s="306"/>
      <c r="AC519" s="307"/>
      <c r="AD519" s="312"/>
      <c r="AE519" s="308"/>
      <c r="AF519" s="312"/>
      <c r="AG519" s="308"/>
      <c r="AH519" s="313"/>
      <c r="AI519" s="310"/>
      <c r="AJ519" s="314"/>
      <c r="AK519" s="315"/>
      <c r="AL519" s="302"/>
      <c r="AP519" s="226"/>
      <c r="AQ519" s="226"/>
    </row>
    <row r="520" spans="1:43" s="229" customFormat="1" hidden="1">
      <c r="A520" s="396">
        <f t="shared" si="19"/>
        <v>0</v>
      </c>
      <c r="B520" s="81">
        <f t="shared" si="21"/>
        <v>0</v>
      </c>
      <c r="C520" s="81"/>
      <c r="D520" s="221"/>
      <c r="E520" s="221"/>
      <c r="F520" s="221"/>
      <c r="G520" s="222"/>
      <c r="H520" s="223"/>
      <c r="I520" s="221"/>
      <c r="J520" s="221"/>
      <c r="K520" s="224"/>
      <c r="L520" s="225"/>
      <c r="M520" s="224"/>
      <c r="N520" s="303" t="s">
        <v>751</v>
      </c>
      <c r="O520" s="227" t="s">
        <v>792</v>
      </c>
      <c r="P520" s="227"/>
      <c r="Q520" s="303" t="s">
        <v>456</v>
      </c>
      <c r="R520" s="303" t="s">
        <v>454</v>
      </c>
      <c r="S520" s="302"/>
      <c r="T520" s="302"/>
      <c r="U520" s="302"/>
      <c r="V520" s="302"/>
      <c r="W520" s="302"/>
      <c r="X520" s="302"/>
      <c r="Y520" s="302"/>
      <c r="Z520" s="311"/>
      <c r="AA520" s="302"/>
      <c r="AB520" s="306"/>
      <c r="AC520" s="307"/>
      <c r="AD520" s="312"/>
      <c r="AE520" s="308"/>
      <c r="AF520" s="312"/>
      <c r="AG520" s="308"/>
      <c r="AH520" s="313"/>
      <c r="AI520" s="310"/>
      <c r="AJ520" s="314"/>
      <c r="AK520" s="315"/>
      <c r="AL520" s="302"/>
      <c r="AP520" s="226"/>
      <c r="AQ520" s="226"/>
    </row>
    <row r="521" spans="1:43" s="229" customFormat="1" hidden="1">
      <c r="A521" s="396">
        <f t="shared" si="19"/>
        <v>0</v>
      </c>
      <c r="B521" s="81">
        <f t="shared" si="21"/>
        <v>0</v>
      </c>
      <c r="C521" s="81"/>
      <c r="D521" s="221"/>
      <c r="E521" s="221"/>
      <c r="F521" s="221"/>
      <c r="G521" s="222"/>
      <c r="H521" s="223"/>
      <c r="I521" s="221"/>
      <c r="J521" s="221"/>
      <c r="K521" s="224"/>
      <c r="L521" s="225"/>
      <c r="M521" s="224"/>
      <c r="N521" s="303" t="s">
        <v>751</v>
      </c>
      <c r="O521" s="227" t="s">
        <v>793</v>
      </c>
      <c r="P521" s="227"/>
      <c r="Q521" s="303" t="s">
        <v>456</v>
      </c>
      <c r="R521" s="303" t="s">
        <v>454</v>
      </c>
      <c r="S521" s="302"/>
      <c r="T521" s="302"/>
      <c r="U521" s="302"/>
      <c r="V521" s="302"/>
      <c r="W521" s="302"/>
      <c r="X521" s="302"/>
      <c r="Y521" s="302"/>
      <c r="Z521" s="311"/>
      <c r="AA521" s="302"/>
      <c r="AB521" s="306"/>
      <c r="AC521" s="307"/>
      <c r="AD521" s="312"/>
      <c r="AE521" s="308"/>
      <c r="AF521" s="312"/>
      <c r="AG521" s="308"/>
      <c r="AH521" s="313"/>
      <c r="AI521" s="310"/>
      <c r="AJ521" s="314"/>
      <c r="AK521" s="315"/>
      <c r="AL521" s="302"/>
      <c r="AP521" s="226"/>
      <c r="AQ521" s="226"/>
    </row>
    <row r="522" spans="1:43" s="229" customFormat="1" hidden="1">
      <c r="A522" s="396">
        <f t="shared" ref="A522:A585" si="22">+J522*L522</f>
        <v>0</v>
      </c>
      <c r="B522" s="81">
        <f t="shared" si="21"/>
        <v>0</v>
      </c>
      <c r="C522" s="81"/>
      <c r="D522" s="221"/>
      <c r="E522" s="221"/>
      <c r="F522" s="221"/>
      <c r="G522" s="222"/>
      <c r="H522" s="223"/>
      <c r="I522" s="221"/>
      <c r="J522" s="221"/>
      <c r="K522" s="224"/>
      <c r="L522" s="225"/>
      <c r="M522" s="224"/>
      <c r="N522" s="303" t="s">
        <v>751</v>
      </c>
      <c r="O522" s="227" t="s">
        <v>794</v>
      </c>
      <c r="P522" s="227"/>
      <c r="Q522" s="303" t="s">
        <v>456</v>
      </c>
      <c r="R522" s="303" t="s">
        <v>454</v>
      </c>
      <c r="S522" s="302"/>
      <c r="T522" s="302"/>
      <c r="U522" s="302"/>
      <c r="V522" s="302"/>
      <c r="W522" s="302"/>
      <c r="X522" s="302"/>
      <c r="Y522" s="302"/>
      <c r="Z522" s="311"/>
      <c r="AA522" s="302"/>
      <c r="AB522" s="306"/>
      <c r="AC522" s="307"/>
      <c r="AD522" s="312"/>
      <c r="AE522" s="308"/>
      <c r="AF522" s="312"/>
      <c r="AG522" s="308"/>
      <c r="AH522" s="313"/>
      <c r="AI522" s="310"/>
      <c r="AJ522" s="314"/>
      <c r="AK522" s="315"/>
      <c r="AL522" s="302"/>
      <c r="AP522" s="226"/>
      <c r="AQ522" s="226"/>
    </row>
    <row r="523" spans="1:43" s="229" customFormat="1" hidden="1">
      <c r="A523" s="396">
        <f t="shared" si="22"/>
        <v>0</v>
      </c>
      <c r="B523" s="81">
        <f t="shared" si="21"/>
        <v>0</v>
      </c>
      <c r="C523" s="81"/>
      <c r="D523" s="221"/>
      <c r="E523" s="221"/>
      <c r="F523" s="221"/>
      <c r="G523" s="222"/>
      <c r="H523" s="223"/>
      <c r="I523" s="221"/>
      <c r="J523" s="221"/>
      <c r="K523" s="224"/>
      <c r="L523" s="225"/>
      <c r="M523" s="224"/>
      <c r="N523" s="303" t="s">
        <v>751</v>
      </c>
      <c r="O523" s="227" t="s">
        <v>795</v>
      </c>
      <c r="P523" s="227"/>
      <c r="Q523" s="303" t="s">
        <v>456</v>
      </c>
      <c r="R523" s="303" t="s">
        <v>454</v>
      </c>
      <c r="S523" s="302"/>
      <c r="T523" s="302"/>
      <c r="U523" s="302"/>
      <c r="V523" s="302"/>
      <c r="W523" s="302"/>
      <c r="X523" s="302"/>
      <c r="Y523" s="302"/>
      <c r="Z523" s="311"/>
      <c r="AA523" s="302"/>
      <c r="AB523" s="306"/>
      <c r="AC523" s="307"/>
      <c r="AD523" s="312"/>
      <c r="AE523" s="308"/>
      <c r="AF523" s="312"/>
      <c r="AG523" s="308"/>
      <c r="AH523" s="313"/>
      <c r="AI523" s="310"/>
      <c r="AJ523" s="314"/>
      <c r="AK523" s="315"/>
      <c r="AL523" s="302"/>
      <c r="AP523" s="226"/>
      <c r="AQ523" s="226"/>
    </row>
    <row r="524" spans="1:43" s="229" customFormat="1" hidden="1">
      <c r="A524" s="396">
        <f t="shared" si="22"/>
        <v>0</v>
      </c>
      <c r="B524" s="81">
        <f t="shared" si="21"/>
        <v>0</v>
      </c>
      <c r="C524" s="81"/>
      <c r="D524" s="221"/>
      <c r="E524" s="221"/>
      <c r="F524" s="221"/>
      <c r="G524" s="222"/>
      <c r="H524" s="223"/>
      <c r="I524" s="221"/>
      <c r="J524" s="221"/>
      <c r="K524" s="224"/>
      <c r="L524" s="225"/>
      <c r="M524" s="224"/>
      <c r="N524" s="226"/>
      <c r="O524" s="227" t="s">
        <v>796</v>
      </c>
      <c r="P524" s="227"/>
      <c r="Q524" s="226" t="s">
        <v>456</v>
      </c>
      <c r="R524" s="226" t="s">
        <v>454</v>
      </c>
      <c r="S524" s="302"/>
      <c r="T524" s="302"/>
      <c r="U524" s="302"/>
      <c r="V524" s="302"/>
      <c r="W524" s="302"/>
      <c r="X524" s="302"/>
      <c r="Y524" s="302"/>
      <c r="Z524" s="311"/>
      <c r="AA524" s="302"/>
      <c r="AB524" s="306"/>
      <c r="AC524" s="307"/>
      <c r="AD524" s="312"/>
      <c r="AE524" s="308"/>
      <c r="AF524" s="312"/>
      <c r="AG524" s="308"/>
      <c r="AH524" s="313"/>
      <c r="AI524" s="310"/>
      <c r="AJ524" s="314"/>
      <c r="AK524" s="315"/>
      <c r="AL524" s="302"/>
      <c r="AP524" s="226"/>
      <c r="AQ524" s="226"/>
    </row>
    <row r="525" spans="1:43" s="229" customFormat="1" hidden="1">
      <c r="A525" s="396">
        <f t="shared" si="22"/>
        <v>0</v>
      </c>
      <c r="B525" s="81">
        <f t="shared" si="21"/>
        <v>0</v>
      </c>
      <c r="C525" s="81"/>
      <c r="D525" s="221"/>
      <c r="E525" s="221"/>
      <c r="F525" s="221"/>
      <c r="G525" s="222"/>
      <c r="H525" s="223"/>
      <c r="I525" s="221"/>
      <c r="J525" s="221"/>
      <c r="K525" s="224"/>
      <c r="L525" s="225"/>
      <c r="M525" s="224"/>
      <c r="N525" s="226"/>
      <c r="O525" s="227" t="s">
        <v>797</v>
      </c>
      <c r="P525" s="227"/>
      <c r="Q525" s="226" t="s">
        <v>456</v>
      </c>
      <c r="R525" s="226" t="s">
        <v>454</v>
      </c>
      <c r="S525" s="302"/>
      <c r="T525" s="302"/>
      <c r="U525" s="302"/>
      <c r="V525" s="302"/>
      <c r="W525" s="302"/>
      <c r="X525" s="302"/>
      <c r="Y525" s="302"/>
      <c r="Z525" s="311"/>
      <c r="AA525" s="302"/>
      <c r="AB525" s="306"/>
      <c r="AC525" s="307"/>
      <c r="AD525" s="312"/>
      <c r="AE525" s="308"/>
      <c r="AF525" s="312"/>
      <c r="AG525" s="308"/>
      <c r="AH525" s="313"/>
      <c r="AI525" s="310"/>
      <c r="AJ525" s="314"/>
      <c r="AK525" s="315"/>
      <c r="AL525" s="302"/>
      <c r="AP525" s="226"/>
      <c r="AQ525" s="226"/>
    </row>
    <row r="526" spans="1:43" s="229" customFormat="1" hidden="1">
      <c r="A526" s="396">
        <f t="shared" si="22"/>
        <v>0</v>
      </c>
      <c r="B526" s="81">
        <f t="shared" si="21"/>
        <v>0</v>
      </c>
      <c r="C526" s="81"/>
      <c r="D526" s="221"/>
      <c r="E526" s="221"/>
      <c r="F526" s="221"/>
      <c r="G526" s="222"/>
      <c r="H526" s="223"/>
      <c r="I526" s="221"/>
      <c r="J526" s="221"/>
      <c r="K526" s="224"/>
      <c r="L526" s="225"/>
      <c r="M526" s="224"/>
      <c r="N526" s="226"/>
      <c r="O526" s="227" t="s">
        <v>798</v>
      </c>
      <c r="P526" s="227"/>
      <c r="Q526" s="226" t="s">
        <v>456</v>
      </c>
      <c r="R526" s="226" t="s">
        <v>454</v>
      </c>
      <c r="S526" s="302"/>
      <c r="T526" s="302"/>
      <c r="U526" s="302"/>
      <c r="V526" s="302"/>
      <c r="W526" s="302"/>
      <c r="X526" s="302"/>
      <c r="Y526" s="302"/>
      <c r="Z526" s="311"/>
      <c r="AA526" s="302"/>
      <c r="AB526" s="306"/>
      <c r="AC526" s="307"/>
      <c r="AD526" s="312"/>
      <c r="AE526" s="308"/>
      <c r="AF526" s="312"/>
      <c r="AG526" s="308"/>
      <c r="AH526" s="313"/>
      <c r="AI526" s="310"/>
      <c r="AJ526" s="314"/>
      <c r="AK526" s="315"/>
      <c r="AL526" s="302"/>
      <c r="AP526" s="226"/>
      <c r="AQ526" s="226"/>
    </row>
    <row r="527" spans="1:43" s="229" customFormat="1" hidden="1">
      <c r="A527" s="396">
        <f t="shared" si="22"/>
        <v>0</v>
      </c>
      <c r="B527" s="81">
        <f t="shared" si="21"/>
        <v>0</v>
      </c>
      <c r="C527" s="81"/>
      <c r="D527" s="221"/>
      <c r="E527" s="221"/>
      <c r="F527" s="221"/>
      <c r="G527" s="222"/>
      <c r="H527" s="223"/>
      <c r="I527" s="221"/>
      <c r="J527" s="221"/>
      <c r="K527" s="224"/>
      <c r="L527" s="225"/>
      <c r="M527" s="224"/>
      <c r="N527" s="226"/>
      <c r="O527" s="227" t="s">
        <v>799</v>
      </c>
      <c r="P527" s="227"/>
      <c r="Q527" s="226" t="s">
        <v>456</v>
      </c>
      <c r="R527" s="226" t="s">
        <v>454</v>
      </c>
      <c r="S527" s="302"/>
      <c r="T527" s="302"/>
      <c r="U527" s="302"/>
      <c r="V527" s="302"/>
      <c r="W527" s="302"/>
      <c r="X527" s="302"/>
      <c r="Y527" s="302"/>
      <c r="Z527" s="311"/>
      <c r="AA527" s="302"/>
      <c r="AB527" s="306"/>
      <c r="AC527" s="307"/>
      <c r="AD527" s="312"/>
      <c r="AE527" s="308"/>
      <c r="AF527" s="312"/>
      <c r="AG527" s="308"/>
      <c r="AH527" s="313"/>
      <c r="AI527" s="310"/>
      <c r="AJ527" s="314"/>
      <c r="AK527" s="315"/>
      <c r="AL527" s="302"/>
      <c r="AP527" s="226"/>
      <c r="AQ527" s="226"/>
    </row>
    <row r="528" spans="1:43" s="229" customFormat="1" hidden="1">
      <c r="A528" s="396">
        <f t="shared" si="22"/>
        <v>0</v>
      </c>
      <c r="B528" s="81">
        <f t="shared" si="21"/>
        <v>0</v>
      </c>
      <c r="C528" s="81"/>
      <c r="D528" s="221"/>
      <c r="E528" s="221"/>
      <c r="F528" s="221"/>
      <c r="G528" s="222"/>
      <c r="H528" s="223"/>
      <c r="I528" s="221"/>
      <c r="J528" s="221"/>
      <c r="K528" s="224"/>
      <c r="L528" s="225"/>
      <c r="M528" s="224"/>
      <c r="N528" s="226"/>
      <c r="O528" s="227" t="s">
        <v>800</v>
      </c>
      <c r="P528" s="227"/>
      <c r="Q528" s="226" t="s">
        <v>456</v>
      </c>
      <c r="R528" s="226" t="s">
        <v>454</v>
      </c>
      <c r="S528" s="302"/>
      <c r="T528" s="302"/>
      <c r="U528" s="302"/>
      <c r="V528" s="302"/>
      <c r="W528" s="302"/>
      <c r="X528" s="302"/>
      <c r="Y528" s="302"/>
      <c r="Z528" s="311"/>
      <c r="AA528" s="302"/>
      <c r="AB528" s="306"/>
      <c r="AC528" s="307"/>
      <c r="AD528" s="312"/>
      <c r="AE528" s="308"/>
      <c r="AF528" s="312"/>
      <c r="AG528" s="308"/>
      <c r="AH528" s="313"/>
      <c r="AI528" s="310"/>
      <c r="AJ528" s="314"/>
      <c r="AK528" s="315"/>
      <c r="AL528" s="302"/>
      <c r="AP528" s="226"/>
      <c r="AQ528" s="226"/>
    </row>
    <row r="529" spans="1:49" s="229" customFormat="1" hidden="1">
      <c r="A529" s="396">
        <f t="shared" si="22"/>
        <v>0</v>
      </c>
      <c r="B529" s="81">
        <f t="shared" si="21"/>
        <v>0</v>
      </c>
      <c r="C529" s="81"/>
      <c r="D529" s="221"/>
      <c r="E529" s="221"/>
      <c r="F529" s="221"/>
      <c r="G529" s="222"/>
      <c r="H529" s="223"/>
      <c r="I529" s="221"/>
      <c r="J529" s="221"/>
      <c r="K529" s="224"/>
      <c r="L529" s="225"/>
      <c r="M529" s="224"/>
      <c r="N529" s="226"/>
      <c r="O529" s="227" t="s">
        <v>801</v>
      </c>
      <c r="P529" s="227"/>
      <c r="Q529" s="226" t="s">
        <v>456</v>
      </c>
      <c r="R529" s="226" t="s">
        <v>454</v>
      </c>
      <c r="S529" s="302"/>
      <c r="T529" s="302"/>
      <c r="U529" s="302"/>
      <c r="V529" s="302"/>
      <c r="W529" s="302"/>
      <c r="X529" s="302"/>
      <c r="Y529" s="302"/>
      <c r="Z529" s="311"/>
      <c r="AA529" s="302"/>
      <c r="AB529" s="306"/>
      <c r="AC529" s="307"/>
      <c r="AD529" s="312"/>
      <c r="AE529" s="308"/>
      <c r="AF529" s="312"/>
      <c r="AG529" s="308"/>
      <c r="AH529" s="313"/>
      <c r="AI529" s="310"/>
      <c r="AJ529" s="314"/>
      <c r="AK529" s="315"/>
      <c r="AL529" s="302"/>
      <c r="AP529" s="226"/>
      <c r="AQ529" s="226"/>
    </row>
    <row r="530" spans="1:49" s="107" customFormat="1" ht="15.75">
      <c r="A530" s="396">
        <f t="shared" si="22"/>
        <v>0</v>
      </c>
      <c r="B530" s="108" t="s">
        <v>23</v>
      </c>
      <c r="C530" s="108"/>
      <c r="D530" s="106"/>
      <c r="E530" s="106"/>
      <c r="F530" s="106"/>
      <c r="G530" s="75"/>
      <c r="H530" s="76"/>
      <c r="I530" s="106"/>
      <c r="J530" s="106"/>
      <c r="K530" s="77"/>
      <c r="L530" s="78"/>
      <c r="M530" s="77"/>
      <c r="O530" s="108"/>
      <c r="P530" s="108"/>
      <c r="Q530" s="108"/>
      <c r="R530" s="108"/>
      <c r="S530" s="108"/>
      <c r="T530" s="108"/>
      <c r="U530" s="108"/>
      <c r="V530" s="108"/>
      <c r="W530" s="108"/>
      <c r="X530" s="108"/>
      <c r="Y530" s="108"/>
      <c r="Z530" s="108"/>
      <c r="AA530" s="108"/>
      <c r="AB530" s="108"/>
      <c r="AC530" s="108"/>
      <c r="AD530" s="108"/>
      <c r="AE530" s="108"/>
      <c r="AF530" s="108"/>
      <c r="AG530" s="108"/>
      <c r="AH530" s="108"/>
      <c r="AI530" s="108"/>
      <c r="AJ530" s="248"/>
      <c r="AK530" s="108"/>
      <c r="AL530" s="80"/>
      <c r="AP530" s="79"/>
      <c r="AQ530" s="79"/>
    </row>
    <row r="531" spans="1:49" ht="24" customHeight="1">
      <c r="A531" s="396">
        <f t="shared" si="22"/>
        <v>-386.1583333333333</v>
      </c>
      <c r="B531" s="207" t="s">
        <v>802</v>
      </c>
      <c r="C531" s="207"/>
      <c r="D531" s="26">
        <f>+(BASIS!I310+BASIS!I325+BASIS!I341)/3</f>
        <v>-0.11966666666666666</v>
      </c>
      <c r="E531" s="26">
        <v>-5.0000000000000001E-3</v>
      </c>
      <c r="F531" s="26">
        <v>-7.0000000000000007E-2</v>
      </c>
      <c r="G531" s="27">
        <v>1.4999999999999999E-2</v>
      </c>
      <c r="J531" s="26">
        <f>+I531+F531+E531+D531-G531*$F$626</f>
        <v>-0.25916666666666666</v>
      </c>
      <c r="L531" s="30">
        <v>1490</v>
      </c>
      <c r="M531" s="29">
        <v>3</v>
      </c>
      <c r="N531" s="60" t="s">
        <v>145</v>
      </c>
      <c r="O531" s="83" t="s">
        <v>803</v>
      </c>
      <c r="P531" s="96"/>
      <c r="Q531" s="60" t="s">
        <v>804</v>
      </c>
      <c r="R531" s="60" t="s">
        <v>23</v>
      </c>
      <c r="S531" s="60" t="s">
        <v>805</v>
      </c>
      <c r="T531" s="60" t="s">
        <v>806</v>
      </c>
      <c r="U531" s="60" t="s">
        <v>807</v>
      </c>
      <c r="V531" s="60" t="s">
        <v>386</v>
      </c>
      <c r="W531" s="60" t="s">
        <v>808</v>
      </c>
      <c r="X531" s="337">
        <v>1490</v>
      </c>
      <c r="Y531" s="97">
        <f>1100*0.6667</f>
        <v>733.37</v>
      </c>
      <c r="Z531" s="98">
        <v>1.018</v>
      </c>
      <c r="AA531" s="97">
        <v>2</v>
      </c>
      <c r="AB531" s="87">
        <v>7.0000000000000007E-2</v>
      </c>
      <c r="AC531" s="89">
        <v>1.4999999999999999E-2</v>
      </c>
      <c r="AD531" s="88">
        <f>(AF531*(1-AC531))-AB531-0.005</f>
        <v>5.7167999999999992</v>
      </c>
      <c r="AE531" s="127">
        <v>36892</v>
      </c>
      <c r="AF531" s="91">
        <v>5.88</v>
      </c>
      <c r="AG531" s="338" t="s">
        <v>809</v>
      </c>
      <c r="AH531" s="88">
        <f>AB531</f>
        <v>7.0000000000000007E-2</v>
      </c>
      <c r="AI531" s="81" t="s">
        <v>810</v>
      </c>
      <c r="AJ531" s="219"/>
      <c r="AK531" s="219">
        <f>AD531</f>
        <v>5.7167999999999992</v>
      </c>
      <c r="AL531" s="220" t="s">
        <v>810</v>
      </c>
      <c r="AM531" s="43"/>
      <c r="AN531" s="43"/>
      <c r="AO531" s="43"/>
      <c r="AP531" s="60"/>
      <c r="AQ531" s="60"/>
      <c r="AR531" s="43"/>
      <c r="AS531" s="43"/>
      <c r="AT531" s="43"/>
      <c r="AU531" s="43"/>
      <c r="AV531" s="43"/>
      <c r="AW531" s="43"/>
    </row>
    <row r="532" spans="1:49" ht="24" hidden="1" customHeight="1">
      <c r="A532" s="396">
        <f t="shared" si="22"/>
        <v>0</v>
      </c>
      <c r="B532" s="81">
        <f>+S532</f>
        <v>0</v>
      </c>
      <c r="N532" s="60" t="s">
        <v>145</v>
      </c>
      <c r="O532" s="83" t="s">
        <v>811</v>
      </c>
      <c r="P532" s="96"/>
      <c r="Q532" s="60" t="s">
        <v>804</v>
      </c>
      <c r="R532" s="60" t="s">
        <v>23</v>
      </c>
      <c r="S532" s="63"/>
      <c r="T532" s="63"/>
      <c r="U532" s="63"/>
      <c r="V532" s="63"/>
      <c r="W532" s="63"/>
      <c r="X532" s="63"/>
      <c r="Y532" s="63"/>
      <c r="Z532" s="268"/>
      <c r="AA532" s="63"/>
      <c r="AB532" s="67"/>
      <c r="AC532" s="68"/>
      <c r="AD532" s="69"/>
      <c r="AE532" s="269"/>
      <c r="AF532" s="69"/>
      <c r="AG532" s="269"/>
      <c r="AH532" s="270"/>
      <c r="AI532" s="271"/>
      <c r="AJ532" s="71"/>
      <c r="AK532" s="72"/>
      <c r="AL532" s="63"/>
      <c r="AM532" s="43"/>
      <c r="AN532" s="43"/>
      <c r="AO532" s="43"/>
      <c r="AP532" s="60"/>
      <c r="AQ532" s="60"/>
      <c r="AR532" s="43"/>
      <c r="AS532" s="43"/>
      <c r="AT532" s="43"/>
      <c r="AU532" s="43"/>
      <c r="AV532" s="43"/>
      <c r="AW532" s="43"/>
    </row>
    <row r="533" spans="1:49" ht="24" hidden="1" customHeight="1">
      <c r="A533" s="396">
        <f t="shared" si="22"/>
        <v>0</v>
      </c>
      <c r="B533" s="81">
        <f>+S533</f>
        <v>0</v>
      </c>
      <c r="N533" s="60" t="s">
        <v>145</v>
      </c>
      <c r="O533" s="83" t="s">
        <v>812</v>
      </c>
      <c r="P533" s="96"/>
      <c r="Q533" s="60" t="s">
        <v>804</v>
      </c>
      <c r="R533" s="60" t="s">
        <v>23</v>
      </c>
      <c r="S533" s="63"/>
      <c r="T533" s="63"/>
      <c r="U533" s="63"/>
      <c r="V533" s="63"/>
      <c r="W533" s="63"/>
      <c r="X533" s="63"/>
      <c r="Y533" s="63"/>
      <c r="Z533" s="268"/>
      <c r="AA533" s="63"/>
      <c r="AB533" s="67"/>
      <c r="AC533" s="68"/>
      <c r="AD533" s="69"/>
      <c r="AE533" s="269"/>
      <c r="AF533" s="69"/>
      <c r="AG533" s="269"/>
      <c r="AH533" s="270"/>
      <c r="AI533" s="271"/>
      <c r="AJ533" s="71"/>
      <c r="AK533" s="72"/>
      <c r="AL533" s="63"/>
      <c r="AM533" s="43"/>
      <c r="AN533" s="43"/>
      <c r="AO533" s="43"/>
      <c r="AP533" s="60"/>
      <c r="AQ533" s="60"/>
      <c r="AR533" s="43"/>
      <c r="AS533" s="43"/>
      <c r="AT533" s="43"/>
      <c r="AU533" s="43"/>
      <c r="AV533" s="43"/>
      <c r="AW533" s="43"/>
    </row>
    <row r="534" spans="1:49" ht="24" hidden="1" customHeight="1">
      <c r="A534" s="396">
        <f t="shared" si="22"/>
        <v>0</v>
      </c>
      <c r="B534" s="81">
        <f>+S534</f>
        <v>0</v>
      </c>
      <c r="N534" s="60" t="s">
        <v>145</v>
      </c>
      <c r="O534" s="83" t="s">
        <v>813</v>
      </c>
      <c r="P534" s="96"/>
      <c r="Q534" s="60" t="s">
        <v>804</v>
      </c>
      <c r="R534" s="60" t="s">
        <v>23</v>
      </c>
      <c r="S534" s="63"/>
      <c r="T534" s="63"/>
      <c r="U534" s="63"/>
      <c r="V534" s="63"/>
      <c r="W534" s="63"/>
      <c r="X534" s="63"/>
      <c r="Y534" s="63"/>
      <c r="Z534" s="268"/>
      <c r="AA534" s="63"/>
      <c r="AB534" s="67"/>
      <c r="AC534" s="68"/>
      <c r="AD534" s="69"/>
      <c r="AE534" s="269"/>
      <c r="AF534" s="69"/>
      <c r="AG534" s="269"/>
      <c r="AH534" s="270"/>
      <c r="AI534" s="271"/>
      <c r="AJ534" s="71"/>
      <c r="AK534" s="72"/>
      <c r="AL534" s="63"/>
      <c r="AM534" s="43"/>
      <c r="AN534" s="43"/>
      <c r="AO534" s="43"/>
      <c r="AP534" s="60"/>
      <c r="AQ534" s="60"/>
      <c r="AR534" s="43"/>
      <c r="AS534" s="43"/>
      <c r="AT534" s="43"/>
      <c r="AU534" s="43"/>
      <c r="AV534" s="43"/>
      <c r="AW534" s="43"/>
    </row>
    <row r="535" spans="1:49" s="229" customFormat="1" hidden="1">
      <c r="A535" s="396">
        <f t="shared" si="22"/>
        <v>0</v>
      </c>
      <c r="B535" s="81">
        <f>+S535</f>
        <v>0</v>
      </c>
      <c r="C535" s="81"/>
      <c r="D535" s="221"/>
      <c r="E535" s="221"/>
      <c r="F535" s="221"/>
      <c r="G535" s="222"/>
      <c r="H535" s="223"/>
      <c r="I535" s="221"/>
      <c r="J535" s="221"/>
      <c r="K535" s="224"/>
      <c r="L535" s="225"/>
      <c r="M535" s="224"/>
      <c r="N535" s="226" t="s">
        <v>145</v>
      </c>
      <c r="O535" s="227" t="s">
        <v>814</v>
      </c>
      <c r="P535" s="227"/>
      <c r="Q535" s="226" t="s">
        <v>804</v>
      </c>
      <c r="R535" s="226" t="s">
        <v>23</v>
      </c>
      <c r="S535" s="302"/>
      <c r="T535" s="302"/>
      <c r="U535" s="302"/>
      <c r="V535" s="302"/>
      <c r="W535" s="302"/>
      <c r="X535" s="302"/>
      <c r="Y535" s="302"/>
      <c r="Z535" s="311"/>
      <c r="AA535" s="302"/>
      <c r="AB535" s="306"/>
      <c r="AC535" s="307"/>
      <c r="AD535" s="312"/>
      <c r="AE535" s="308"/>
      <c r="AF535" s="312"/>
      <c r="AG535" s="308"/>
      <c r="AH535" s="313"/>
      <c r="AI535" s="310"/>
      <c r="AJ535" s="314"/>
      <c r="AK535" s="315"/>
      <c r="AL535" s="302"/>
      <c r="AP535" s="226"/>
      <c r="AQ535" s="226"/>
    </row>
    <row r="536" spans="1:49" s="229" customFormat="1" hidden="1">
      <c r="A536" s="396">
        <f t="shared" si="22"/>
        <v>0</v>
      </c>
      <c r="B536" s="81">
        <f>+S536</f>
        <v>0</v>
      </c>
      <c r="C536" s="81"/>
      <c r="D536" s="221"/>
      <c r="E536" s="221"/>
      <c r="F536" s="221"/>
      <c r="G536" s="222"/>
      <c r="H536" s="223"/>
      <c r="I536" s="221"/>
      <c r="J536" s="221"/>
      <c r="K536" s="224"/>
      <c r="L536" s="225"/>
      <c r="M536" s="224"/>
      <c r="N536" s="226" t="s">
        <v>145</v>
      </c>
      <c r="O536" s="227" t="s">
        <v>815</v>
      </c>
      <c r="P536" s="227"/>
      <c r="Q536" s="226" t="s">
        <v>804</v>
      </c>
      <c r="R536" s="226" t="s">
        <v>23</v>
      </c>
      <c r="S536" s="302"/>
      <c r="T536" s="302"/>
      <c r="U536" s="302"/>
      <c r="V536" s="302"/>
      <c r="W536" s="302"/>
      <c r="X536" s="302"/>
      <c r="Y536" s="302"/>
      <c r="Z536" s="311"/>
      <c r="AA536" s="302"/>
      <c r="AB536" s="306"/>
      <c r="AC536" s="307"/>
      <c r="AD536" s="312"/>
      <c r="AE536" s="308"/>
      <c r="AF536" s="312"/>
      <c r="AG536" s="308"/>
      <c r="AH536" s="313"/>
      <c r="AI536" s="310"/>
      <c r="AJ536" s="314"/>
      <c r="AK536" s="315"/>
      <c r="AL536" s="302"/>
      <c r="AP536" s="226"/>
      <c r="AQ536" s="226"/>
    </row>
    <row r="537" spans="1:49" s="107" customFormat="1" ht="15.75">
      <c r="A537" s="396">
        <f t="shared" si="22"/>
        <v>0</v>
      </c>
      <c r="B537" s="108" t="s">
        <v>962</v>
      </c>
      <c r="C537" s="108"/>
      <c r="D537" s="106"/>
      <c r="E537" s="106"/>
      <c r="F537" s="106"/>
      <c r="G537" s="75"/>
      <c r="H537" s="76"/>
      <c r="I537" s="106"/>
      <c r="J537" s="106"/>
      <c r="K537" s="77"/>
      <c r="L537" s="78"/>
      <c r="M537" s="77"/>
      <c r="O537" s="108"/>
      <c r="P537" s="108"/>
      <c r="Q537" s="108"/>
      <c r="R537" s="108"/>
      <c r="S537" s="108"/>
      <c r="T537" s="108"/>
      <c r="U537" s="108"/>
      <c r="V537" s="108"/>
      <c r="W537" s="108"/>
      <c r="X537" s="108"/>
      <c r="Y537" s="108"/>
      <c r="Z537" s="108"/>
      <c r="AA537" s="108"/>
      <c r="AB537" s="108"/>
      <c r="AC537" s="108"/>
      <c r="AD537" s="108"/>
      <c r="AE537" s="108"/>
      <c r="AF537" s="108"/>
      <c r="AG537" s="108"/>
      <c r="AH537" s="108"/>
      <c r="AI537" s="108"/>
      <c r="AJ537" s="248"/>
      <c r="AK537" s="108"/>
      <c r="AL537" s="80"/>
      <c r="AP537" s="79"/>
      <c r="AQ537" s="79"/>
    </row>
    <row r="538" spans="1:49" ht="40.5" customHeight="1">
      <c r="A538" s="396">
        <f t="shared" si="22"/>
        <v>-904.78666666666663</v>
      </c>
      <c r="B538" s="395" t="s">
        <v>963</v>
      </c>
      <c r="C538" s="207"/>
      <c r="D538" s="26">
        <f>+((BASIS!I340+BASIS!I322+BASIS!I253)/3)-0.1*$F$626</f>
        <v>-0.45466666666666666</v>
      </c>
      <c r="J538" s="26">
        <f>+I538+F538+E538+D538</f>
        <v>-0.45466666666666666</v>
      </c>
      <c r="K538" s="29" t="s">
        <v>230</v>
      </c>
      <c r="L538" s="30">
        <v>1990</v>
      </c>
      <c r="M538" s="29">
        <v>11</v>
      </c>
      <c r="N538" s="60" t="s">
        <v>145</v>
      </c>
      <c r="O538" s="83" t="s">
        <v>817</v>
      </c>
      <c r="P538" s="43"/>
      <c r="Q538" s="60" t="s">
        <v>818</v>
      </c>
      <c r="R538" s="60" t="s">
        <v>816</v>
      </c>
      <c r="S538" s="120" t="s">
        <v>224</v>
      </c>
      <c r="T538" s="120" t="s">
        <v>224</v>
      </c>
      <c r="U538" s="120">
        <v>26</v>
      </c>
      <c r="V538" s="120" t="s">
        <v>224</v>
      </c>
      <c r="W538" s="120">
        <v>26</v>
      </c>
      <c r="X538" s="121">
        <v>1990</v>
      </c>
      <c r="Y538" s="121" t="s">
        <v>819</v>
      </c>
      <c r="Z538" s="122">
        <v>1.0276400000000001</v>
      </c>
      <c r="AA538" s="121" t="s">
        <v>139</v>
      </c>
      <c r="AB538" s="126">
        <v>0</v>
      </c>
      <c r="AC538" s="125">
        <v>0</v>
      </c>
      <c r="AD538" s="126">
        <f>0.9*AF538</f>
        <v>5.3516999969999999</v>
      </c>
      <c r="AE538" s="127">
        <v>37895</v>
      </c>
      <c r="AF538" s="126">
        <v>5.9463333299999999</v>
      </c>
      <c r="AG538" s="128"/>
      <c r="AH538" s="124" t="s">
        <v>234</v>
      </c>
      <c r="AI538" s="129" t="s">
        <v>820</v>
      </c>
      <c r="AJ538" s="96" t="s">
        <v>821</v>
      </c>
      <c r="AK538" s="96"/>
      <c r="AL538" s="339"/>
      <c r="AM538" s="339"/>
      <c r="AN538" s="120"/>
      <c r="AO538" s="120"/>
      <c r="AP538" s="96"/>
      <c r="AQ538" s="96"/>
      <c r="AR538" s="96"/>
      <c r="AS538" s="96"/>
      <c r="AT538" s="96"/>
      <c r="AU538" s="96"/>
      <c r="AV538" s="96"/>
      <c r="AW538" s="96"/>
    </row>
    <row r="539" spans="1:49" ht="24" hidden="1" customHeight="1">
      <c r="A539" s="396">
        <f t="shared" si="22"/>
        <v>0</v>
      </c>
      <c r="B539" s="81">
        <f t="shared" ref="B539:B549" si="23">+S539</f>
        <v>0</v>
      </c>
      <c r="N539" s="60" t="s">
        <v>145</v>
      </c>
      <c r="O539" s="83" t="s">
        <v>822</v>
      </c>
      <c r="P539" s="43"/>
      <c r="Q539" s="60" t="s">
        <v>818</v>
      </c>
      <c r="R539" s="60" t="s">
        <v>816</v>
      </c>
      <c r="S539" s="43"/>
      <c r="T539" s="43"/>
      <c r="U539" s="43"/>
      <c r="V539" s="43"/>
      <c r="W539" s="43"/>
      <c r="X539" s="99"/>
      <c r="Y539" s="99"/>
      <c r="Z539" s="98"/>
      <c r="AA539" s="99"/>
      <c r="AB539" s="100"/>
      <c r="AC539" s="101"/>
      <c r="AD539" s="87"/>
      <c r="AE539" s="102"/>
      <c r="AF539" s="103"/>
      <c r="AG539" s="104"/>
      <c r="AH539" s="87"/>
      <c r="AI539" s="81"/>
      <c r="AJ539" s="44"/>
      <c r="AK539" s="44"/>
      <c r="AL539" s="44"/>
      <c r="AM539" s="44"/>
      <c r="AN539" s="93"/>
      <c r="AO539" s="93"/>
      <c r="AP539" s="44"/>
      <c r="AQ539" s="44"/>
      <c r="AR539" s="44"/>
      <c r="AS539" s="44"/>
      <c r="AT539" s="44"/>
      <c r="AU539" s="44"/>
      <c r="AV539" s="44"/>
      <c r="AW539" s="44"/>
    </row>
    <row r="540" spans="1:49" ht="24" hidden="1" customHeight="1">
      <c r="A540" s="396">
        <f t="shared" si="22"/>
        <v>0</v>
      </c>
      <c r="B540" s="81">
        <f t="shared" si="23"/>
        <v>0</v>
      </c>
      <c r="N540" s="60" t="s">
        <v>145</v>
      </c>
      <c r="O540" s="83" t="s">
        <v>823</v>
      </c>
      <c r="P540" s="43"/>
      <c r="Q540" s="60" t="s">
        <v>818</v>
      </c>
      <c r="R540" s="60" t="s">
        <v>816</v>
      </c>
      <c r="S540" s="43"/>
      <c r="T540" s="43"/>
      <c r="U540" s="43"/>
      <c r="V540" s="43"/>
      <c r="W540" s="43"/>
      <c r="X540" s="99"/>
      <c r="Y540" s="99"/>
      <c r="Z540" s="98"/>
      <c r="AA540" s="99"/>
      <c r="AB540" s="100"/>
      <c r="AC540" s="101"/>
      <c r="AD540" s="87"/>
      <c r="AE540" s="102"/>
      <c r="AF540" s="103"/>
      <c r="AG540" s="104"/>
      <c r="AH540" s="87"/>
      <c r="AI540" s="81"/>
      <c r="AJ540" s="44"/>
      <c r="AK540" s="44"/>
      <c r="AL540" s="44"/>
      <c r="AM540" s="44"/>
      <c r="AN540" s="93"/>
      <c r="AO540" s="93"/>
      <c r="AP540" s="44"/>
      <c r="AQ540" s="44"/>
      <c r="AR540" s="44"/>
      <c r="AS540" s="44"/>
      <c r="AT540" s="44"/>
      <c r="AU540" s="44"/>
      <c r="AV540" s="44"/>
      <c r="AW540" s="44"/>
    </row>
    <row r="541" spans="1:49" ht="24" hidden="1" customHeight="1">
      <c r="A541" s="396">
        <f t="shared" si="22"/>
        <v>0</v>
      </c>
      <c r="B541" s="81">
        <f t="shared" si="23"/>
        <v>0</v>
      </c>
      <c r="N541" s="60" t="s">
        <v>145</v>
      </c>
      <c r="O541" s="83" t="s">
        <v>824</v>
      </c>
      <c r="P541" s="43"/>
      <c r="Q541" s="60" t="s">
        <v>818</v>
      </c>
      <c r="R541" s="60" t="s">
        <v>816</v>
      </c>
      <c r="S541" s="43"/>
      <c r="T541" s="43"/>
      <c r="U541" s="43"/>
      <c r="V541" s="43"/>
      <c r="W541" s="43"/>
      <c r="X541" s="99"/>
      <c r="Y541" s="99"/>
      <c r="Z541" s="98"/>
      <c r="AA541" s="99"/>
      <c r="AB541" s="100"/>
      <c r="AC541" s="101"/>
      <c r="AD541" s="87"/>
      <c r="AE541" s="102"/>
      <c r="AF541" s="103"/>
      <c r="AG541" s="104"/>
      <c r="AH541" s="87"/>
      <c r="AI541" s="81"/>
      <c r="AJ541" s="44"/>
      <c r="AK541" s="44"/>
      <c r="AL541" s="44"/>
      <c r="AM541" s="44"/>
      <c r="AN541" s="93"/>
      <c r="AO541" s="93"/>
      <c r="AP541" s="44"/>
      <c r="AQ541" s="44"/>
      <c r="AR541" s="44"/>
      <c r="AS541" s="44"/>
      <c r="AT541" s="44"/>
      <c r="AU541" s="44"/>
      <c r="AV541" s="44"/>
      <c r="AW541" s="44"/>
    </row>
    <row r="542" spans="1:49" ht="24" hidden="1" customHeight="1">
      <c r="A542" s="396">
        <f t="shared" si="22"/>
        <v>0</v>
      </c>
      <c r="B542" s="81">
        <f t="shared" si="23"/>
        <v>0</v>
      </c>
      <c r="N542" s="60" t="s">
        <v>145</v>
      </c>
      <c r="O542" s="83" t="s">
        <v>825</v>
      </c>
      <c r="P542" s="43"/>
      <c r="Q542" s="60" t="s">
        <v>818</v>
      </c>
      <c r="R542" s="60" t="s">
        <v>816</v>
      </c>
      <c r="S542" s="43"/>
      <c r="T542" s="43"/>
      <c r="U542" s="43"/>
      <c r="V542" s="43"/>
      <c r="W542" s="43"/>
      <c r="X542" s="99"/>
      <c r="Y542" s="99"/>
      <c r="Z542" s="98"/>
      <c r="AA542" s="99"/>
      <c r="AB542" s="100"/>
      <c r="AC542" s="101"/>
      <c r="AD542" s="87"/>
      <c r="AE542" s="102"/>
      <c r="AF542" s="103"/>
      <c r="AG542" s="104"/>
      <c r="AH542" s="87"/>
      <c r="AI542" s="81"/>
      <c r="AJ542" s="44"/>
      <c r="AK542" s="44"/>
      <c r="AL542" s="44"/>
      <c r="AM542" s="44"/>
      <c r="AN542" s="93"/>
      <c r="AO542" s="93"/>
      <c r="AP542" s="44"/>
      <c r="AQ542" s="44"/>
      <c r="AR542" s="44"/>
      <c r="AS542" s="44"/>
      <c r="AT542" s="44"/>
      <c r="AU542" s="44"/>
      <c r="AV542" s="44"/>
      <c r="AW542" s="44"/>
    </row>
    <row r="543" spans="1:49" ht="24" hidden="1" customHeight="1">
      <c r="A543" s="396">
        <f t="shared" si="22"/>
        <v>0</v>
      </c>
      <c r="B543" s="81">
        <f t="shared" si="23"/>
        <v>0</v>
      </c>
      <c r="N543" s="60" t="s">
        <v>145</v>
      </c>
      <c r="O543" s="83" t="s">
        <v>826</v>
      </c>
      <c r="P543" s="43"/>
      <c r="Q543" s="60" t="s">
        <v>818</v>
      </c>
      <c r="R543" s="60" t="s">
        <v>816</v>
      </c>
      <c r="S543" s="43"/>
      <c r="T543" s="43"/>
      <c r="U543" s="43"/>
      <c r="V543" s="43"/>
      <c r="W543" s="43"/>
      <c r="X543" s="99"/>
      <c r="Y543" s="99"/>
      <c r="Z543" s="98"/>
      <c r="AA543" s="99"/>
      <c r="AB543" s="100"/>
      <c r="AC543" s="101"/>
      <c r="AD543" s="87"/>
      <c r="AE543" s="102"/>
      <c r="AF543" s="103"/>
      <c r="AG543" s="104"/>
      <c r="AH543" s="87"/>
      <c r="AI543" s="81"/>
      <c r="AJ543" s="44"/>
      <c r="AK543" s="44"/>
      <c r="AL543" s="44"/>
      <c r="AM543" s="44"/>
      <c r="AN543" s="93"/>
      <c r="AO543" s="93"/>
      <c r="AP543" s="44"/>
      <c r="AQ543" s="44"/>
      <c r="AR543" s="44"/>
      <c r="AS543" s="44"/>
      <c r="AT543" s="44"/>
      <c r="AU543" s="44"/>
      <c r="AV543" s="44"/>
      <c r="AW543" s="44"/>
    </row>
    <row r="544" spans="1:49" ht="24" hidden="1" customHeight="1">
      <c r="A544" s="396">
        <f t="shared" si="22"/>
        <v>0</v>
      </c>
      <c r="B544" s="81">
        <f t="shared" si="23"/>
        <v>0</v>
      </c>
      <c r="N544" s="60" t="s">
        <v>145</v>
      </c>
      <c r="O544" s="83" t="s">
        <v>827</v>
      </c>
      <c r="P544" s="43"/>
      <c r="Q544" s="60" t="s">
        <v>818</v>
      </c>
      <c r="R544" s="60" t="s">
        <v>816</v>
      </c>
      <c r="S544" s="43"/>
      <c r="T544" s="43"/>
      <c r="U544" s="43"/>
      <c r="V544" s="43"/>
      <c r="W544" s="43"/>
      <c r="X544" s="99"/>
      <c r="Y544" s="99"/>
      <c r="Z544" s="98"/>
      <c r="AA544" s="99"/>
      <c r="AB544" s="100"/>
      <c r="AC544" s="101"/>
      <c r="AD544" s="87"/>
      <c r="AE544" s="102"/>
      <c r="AF544" s="103"/>
      <c r="AG544" s="104"/>
      <c r="AH544" s="87"/>
      <c r="AI544" s="81"/>
      <c r="AJ544" s="44"/>
      <c r="AK544" s="44"/>
      <c r="AL544" s="44"/>
      <c r="AM544" s="44"/>
      <c r="AN544" s="93"/>
      <c r="AO544" s="93"/>
      <c r="AP544" s="44"/>
      <c r="AQ544" s="44"/>
      <c r="AR544" s="44"/>
      <c r="AS544" s="44"/>
      <c r="AT544" s="44"/>
      <c r="AU544" s="44"/>
      <c r="AV544" s="44"/>
      <c r="AW544" s="44"/>
    </row>
    <row r="545" spans="1:49" ht="24" hidden="1" customHeight="1">
      <c r="A545" s="396">
        <f t="shared" si="22"/>
        <v>0</v>
      </c>
      <c r="B545" s="81">
        <f t="shared" si="23"/>
        <v>0</v>
      </c>
      <c r="N545" s="60" t="s">
        <v>145</v>
      </c>
      <c r="O545" s="83" t="s">
        <v>828</v>
      </c>
      <c r="P545" s="43"/>
      <c r="Q545" s="60" t="s">
        <v>818</v>
      </c>
      <c r="R545" s="60" t="s">
        <v>816</v>
      </c>
      <c r="S545" s="43"/>
      <c r="T545" s="43"/>
      <c r="U545" s="43"/>
      <c r="V545" s="43"/>
      <c r="W545" s="43"/>
      <c r="X545" s="99"/>
      <c r="Y545" s="99"/>
      <c r="Z545" s="98"/>
      <c r="AA545" s="99"/>
      <c r="AB545" s="100"/>
      <c r="AC545" s="101"/>
      <c r="AD545" s="87"/>
      <c r="AE545" s="102"/>
      <c r="AF545" s="103"/>
      <c r="AG545" s="104"/>
      <c r="AH545" s="87"/>
      <c r="AI545" s="81"/>
      <c r="AJ545" s="44"/>
      <c r="AK545" s="44"/>
      <c r="AL545" s="44"/>
      <c r="AM545" s="44"/>
      <c r="AN545" s="93"/>
      <c r="AO545" s="93"/>
      <c r="AP545" s="44"/>
      <c r="AQ545" s="44"/>
      <c r="AR545" s="44"/>
      <c r="AS545" s="44"/>
      <c r="AT545" s="44"/>
      <c r="AU545" s="44"/>
      <c r="AV545" s="44"/>
      <c r="AW545" s="44"/>
    </row>
    <row r="546" spans="1:49" ht="24" hidden="1" customHeight="1">
      <c r="A546" s="396">
        <f t="shared" si="22"/>
        <v>0</v>
      </c>
      <c r="B546" s="81">
        <f t="shared" si="23"/>
        <v>0</v>
      </c>
      <c r="N546" s="60" t="s">
        <v>145</v>
      </c>
      <c r="O546" s="83" t="s">
        <v>829</v>
      </c>
      <c r="P546" s="43"/>
      <c r="Q546" s="60" t="s">
        <v>818</v>
      </c>
      <c r="R546" s="60" t="s">
        <v>816</v>
      </c>
      <c r="S546" s="43"/>
      <c r="T546" s="43"/>
      <c r="U546" s="43"/>
      <c r="V546" s="43"/>
      <c r="W546" s="43"/>
      <c r="X546" s="99"/>
      <c r="Y546" s="99"/>
      <c r="Z546" s="98"/>
      <c r="AA546" s="99"/>
      <c r="AB546" s="100"/>
      <c r="AC546" s="101"/>
      <c r="AD546" s="87"/>
      <c r="AE546" s="102"/>
      <c r="AF546" s="103"/>
      <c r="AG546" s="104"/>
      <c r="AH546" s="87"/>
      <c r="AI546" s="81"/>
      <c r="AJ546" s="44"/>
      <c r="AK546" s="44"/>
      <c r="AL546" s="44"/>
      <c r="AM546" s="44"/>
      <c r="AN546" s="93"/>
      <c r="AO546" s="93"/>
      <c r="AP546" s="44"/>
      <c r="AQ546" s="44"/>
      <c r="AR546" s="44"/>
      <c r="AS546" s="44"/>
      <c r="AT546" s="44"/>
      <c r="AU546" s="44"/>
      <c r="AV546" s="44"/>
      <c r="AW546" s="44"/>
    </row>
    <row r="547" spans="1:49" ht="24" hidden="1" customHeight="1">
      <c r="A547" s="396">
        <f t="shared" si="22"/>
        <v>0</v>
      </c>
      <c r="B547" s="81">
        <f t="shared" si="23"/>
        <v>0</v>
      </c>
      <c r="N547" s="60" t="s">
        <v>145</v>
      </c>
      <c r="O547" s="83" t="s">
        <v>830</v>
      </c>
      <c r="P547" s="43"/>
      <c r="Q547" s="60" t="s">
        <v>818</v>
      </c>
      <c r="R547" s="60" t="s">
        <v>816</v>
      </c>
      <c r="S547" s="43"/>
      <c r="T547" s="43"/>
      <c r="U547" s="43"/>
      <c r="V547" s="43"/>
      <c r="W547" s="43"/>
      <c r="X547" s="99"/>
      <c r="Y547" s="99"/>
      <c r="Z547" s="98"/>
      <c r="AA547" s="99"/>
      <c r="AB547" s="100"/>
      <c r="AC547" s="101"/>
      <c r="AD547" s="87"/>
      <c r="AE547" s="102"/>
      <c r="AF547" s="103"/>
      <c r="AG547" s="104"/>
      <c r="AH547" s="87"/>
      <c r="AI547" s="81"/>
      <c r="AJ547" s="44"/>
      <c r="AK547" s="44"/>
      <c r="AL547" s="44"/>
      <c r="AM547" s="44"/>
      <c r="AN547" s="93"/>
      <c r="AO547" s="93"/>
      <c r="AP547" s="44"/>
      <c r="AQ547" s="44"/>
      <c r="AR547" s="44"/>
      <c r="AS547" s="44"/>
      <c r="AT547" s="44"/>
      <c r="AU547" s="44"/>
      <c r="AV547" s="44"/>
      <c r="AW547" s="44"/>
    </row>
    <row r="548" spans="1:49" ht="24" hidden="1" customHeight="1">
      <c r="A548" s="396">
        <f t="shared" si="22"/>
        <v>0</v>
      </c>
      <c r="B548" s="81">
        <f t="shared" si="23"/>
        <v>0</v>
      </c>
      <c r="N548" s="60" t="s">
        <v>145</v>
      </c>
      <c r="O548" s="83" t="s">
        <v>831</v>
      </c>
      <c r="P548" s="43"/>
      <c r="Q548" s="60" t="s">
        <v>818</v>
      </c>
      <c r="R548" s="60" t="s">
        <v>816</v>
      </c>
      <c r="S548" s="43"/>
      <c r="T548" s="43"/>
      <c r="U548" s="43"/>
      <c r="V548" s="43"/>
      <c r="W548" s="43"/>
      <c r="X548" s="99"/>
      <c r="Y548" s="99"/>
      <c r="Z548" s="98"/>
      <c r="AA548" s="99"/>
      <c r="AB548" s="100"/>
      <c r="AC548" s="101"/>
      <c r="AD548" s="87"/>
      <c r="AE548" s="102"/>
      <c r="AF548" s="103"/>
      <c r="AG548" s="104"/>
      <c r="AH548" s="87"/>
      <c r="AI548" s="81"/>
      <c r="AJ548" s="44"/>
      <c r="AK548" s="44"/>
      <c r="AL548" s="44"/>
      <c r="AM548" s="44"/>
      <c r="AN548" s="93"/>
      <c r="AO548" s="93"/>
      <c r="AP548" s="44"/>
      <c r="AQ548" s="44"/>
      <c r="AR548" s="44"/>
      <c r="AS548" s="44"/>
      <c r="AT548" s="44"/>
      <c r="AU548" s="44"/>
      <c r="AV548" s="44"/>
      <c r="AW548" s="44"/>
    </row>
    <row r="549" spans="1:49" ht="24" customHeight="1">
      <c r="A549" s="396">
        <f t="shared" si="22"/>
        <v>-28.56</v>
      </c>
      <c r="B549" s="81" t="str">
        <f t="shared" si="23"/>
        <v>TWPL</v>
      </c>
      <c r="D549" s="26">
        <f>+BASIS!I340</f>
        <v>0.03</v>
      </c>
      <c r="F549" s="26">
        <v>-0.15</v>
      </c>
      <c r="G549" s="27">
        <v>0</v>
      </c>
      <c r="J549" s="26">
        <f>+I549+F549+E549+D549</f>
        <v>-0.12</v>
      </c>
      <c r="L549" s="30">
        <v>238</v>
      </c>
      <c r="M549" s="29">
        <v>1</v>
      </c>
      <c r="N549" s="120" t="s">
        <v>145</v>
      </c>
      <c r="O549" s="96" t="s">
        <v>832</v>
      </c>
      <c r="P549" s="96"/>
      <c r="Q549" s="120" t="s">
        <v>818</v>
      </c>
      <c r="R549" s="120" t="s">
        <v>816</v>
      </c>
      <c r="S549" s="120" t="s">
        <v>342</v>
      </c>
      <c r="T549" s="120" t="s">
        <v>833</v>
      </c>
      <c r="U549" s="120">
        <v>27</v>
      </c>
      <c r="V549" s="120" t="s">
        <v>833</v>
      </c>
      <c r="W549" s="120">
        <v>27</v>
      </c>
      <c r="X549" s="121">
        <v>238</v>
      </c>
      <c r="Y549" s="121"/>
      <c r="Z549" s="122">
        <v>1.2123999999999999</v>
      </c>
      <c r="AA549" s="121" t="s">
        <v>139</v>
      </c>
      <c r="AB549" s="124">
        <v>0.15</v>
      </c>
      <c r="AC549" s="125">
        <v>0</v>
      </c>
      <c r="AD549" s="124">
        <f>AF549-AB549</f>
        <v>6.1599999999999993</v>
      </c>
      <c r="AE549" s="127">
        <v>38292</v>
      </c>
      <c r="AF549" s="91">
        <v>6.31</v>
      </c>
      <c r="AG549" s="128"/>
      <c r="AH549" s="124">
        <f>AD549</f>
        <v>6.1599999999999993</v>
      </c>
      <c r="AI549" s="118" t="s">
        <v>834</v>
      </c>
      <c r="AJ549" s="44"/>
      <c r="AK549" s="44"/>
      <c r="AL549" s="44"/>
      <c r="AM549" s="44"/>
      <c r="AN549" s="93"/>
      <c r="AO549" s="93"/>
      <c r="AP549" s="44"/>
      <c r="AQ549" s="44"/>
      <c r="AR549" s="44"/>
      <c r="AS549" s="44"/>
      <c r="AT549" s="44"/>
      <c r="AU549" s="44"/>
      <c r="AV549" s="44"/>
      <c r="AW549" s="44"/>
    </row>
    <row r="550" spans="1:49" s="107" customFormat="1" ht="15.75">
      <c r="A550" s="396">
        <f t="shared" si="22"/>
        <v>0</v>
      </c>
      <c r="B550" s="326" t="s">
        <v>835</v>
      </c>
      <c r="C550" s="326"/>
      <c r="D550" s="106"/>
      <c r="E550" s="106"/>
      <c r="F550" s="106"/>
      <c r="G550" s="75"/>
      <c r="H550" s="76"/>
      <c r="I550" s="106"/>
      <c r="J550" s="106"/>
      <c r="K550" s="77"/>
      <c r="L550" s="78"/>
      <c r="M550" s="77"/>
      <c r="O550" s="326"/>
      <c r="P550" s="326"/>
      <c r="Q550" s="326"/>
      <c r="R550" s="326"/>
      <c r="S550" s="326"/>
      <c r="T550" s="326"/>
      <c r="U550" s="326"/>
      <c r="V550" s="326"/>
      <c r="W550" s="326"/>
      <c r="X550" s="326"/>
      <c r="Y550" s="326"/>
      <c r="Z550" s="326"/>
      <c r="AA550" s="326"/>
      <c r="AB550" s="326"/>
      <c r="AC550" s="326"/>
      <c r="AD550" s="326"/>
      <c r="AE550" s="326"/>
      <c r="AF550" s="326"/>
      <c r="AG550" s="326"/>
      <c r="AH550" s="326"/>
      <c r="AI550" s="326"/>
      <c r="AJ550" s="203"/>
      <c r="AK550" s="203"/>
      <c r="AL550" s="203"/>
      <c r="AM550" s="203"/>
      <c r="AN550" s="204"/>
      <c r="AO550" s="204"/>
      <c r="AP550" s="203"/>
      <c r="AQ550" s="203"/>
      <c r="AR550" s="203"/>
      <c r="AS550" s="203"/>
      <c r="AT550" s="203"/>
      <c r="AU550" s="203"/>
      <c r="AV550" s="203"/>
      <c r="AW550" s="203"/>
    </row>
    <row r="551" spans="1:49" ht="24" customHeight="1">
      <c r="A551" s="396">
        <f t="shared" si="22"/>
        <v>-402.97499999999997</v>
      </c>
      <c r="B551" s="81" t="s">
        <v>934</v>
      </c>
      <c r="D551" s="26">
        <f>+BASIS!I329</f>
        <v>-9.9499999999999991E-2</v>
      </c>
      <c r="J551" s="26">
        <f>+I551+F551+E551+D551</f>
        <v>-9.9499999999999991E-2</v>
      </c>
      <c r="L551" s="30">
        <v>4050</v>
      </c>
      <c r="M551" s="29">
        <v>1</v>
      </c>
      <c r="N551" s="120" t="s">
        <v>145</v>
      </c>
      <c r="O551" s="96" t="s">
        <v>836</v>
      </c>
      <c r="P551" s="96"/>
      <c r="Q551" s="120" t="s">
        <v>837</v>
      </c>
      <c r="R551" s="120" t="s">
        <v>835</v>
      </c>
      <c r="S551" s="60" t="s">
        <v>285</v>
      </c>
      <c r="T551" s="60" t="s">
        <v>162</v>
      </c>
      <c r="U551" s="60" t="s">
        <v>139</v>
      </c>
      <c r="V551" s="60" t="s">
        <v>287</v>
      </c>
      <c r="W551" s="60">
        <v>28</v>
      </c>
      <c r="X551" s="121">
        <v>4050</v>
      </c>
      <c r="Y551" s="97"/>
      <c r="Z551" s="98">
        <v>1.0458000000000001</v>
      </c>
      <c r="AA551" s="97">
        <v>2</v>
      </c>
      <c r="AB551" s="87">
        <v>0</v>
      </c>
      <c r="AC551" s="89">
        <v>0</v>
      </c>
      <c r="AD551" s="87">
        <f>AF551</f>
        <v>5.89</v>
      </c>
      <c r="AE551" s="90">
        <v>37073</v>
      </c>
      <c r="AF551" s="91">
        <v>5.89</v>
      </c>
      <c r="AG551" s="338" t="s">
        <v>809</v>
      </c>
      <c r="AH551" s="88">
        <f>AD551</f>
        <v>5.89</v>
      </c>
      <c r="AI551" s="81" t="s">
        <v>838</v>
      </c>
      <c r="AJ551" s="340"/>
      <c r="AK551" s="340">
        <f>AD551</f>
        <v>5.89</v>
      </c>
      <c r="AL551" s="341" t="s">
        <v>839</v>
      </c>
      <c r="AM551" s="44"/>
      <c r="AN551" s="93"/>
      <c r="AO551" s="93"/>
      <c r="AP551" s="44"/>
      <c r="AQ551" s="44"/>
      <c r="AR551" s="44"/>
      <c r="AS551" s="44"/>
      <c r="AT551" s="44"/>
      <c r="AU551" s="44"/>
      <c r="AV551" s="44"/>
      <c r="AW551" s="44"/>
    </row>
    <row r="552" spans="1:49" ht="24" customHeight="1">
      <c r="A552" s="396">
        <f t="shared" si="22"/>
        <v>0</v>
      </c>
      <c r="B552" s="81" t="s">
        <v>86</v>
      </c>
      <c r="J552" s="26">
        <f>+I552+F552+E552+D552</f>
        <v>0</v>
      </c>
      <c r="M552" s="29">
        <v>0</v>
      </c>
      <c r="N552" s="120" t="s">
        <v>840</v>
      </c>
      <c r="O552" s="96" t="s">
        <v>836</v>
      </c>
      <c r="P552" s="96"/>
      <c r="Q552" s="120" t="s">
        <v>837</v>
      </c>
      <c r="R552" s="120" t="s">
        <v>835</v>
      </c>
      <c r="S552" s="60"/>
      <c r="T552" s="60"/>
      <c r="U552" s="60" t="s">
        <v>139</v>
      </c>
      <c r="V552" s="60"/>
      <c r="W552" s="60" t="s">
        <v>139</v>
      </c>
      <c r="X552" s="294"/>
      <c r="Y552" s="85"/>
      <c r="Z552" s="86"/>
      <c r="AA552" s="97" t="s">
        <v>139</v>
      </c>
      <c r="AB552" s="87"/>
      <c r="AC552" s="89"/>
      <c r="AD552" s="87"/>
      <c r="AE552" s="90"/>
      <c r="AF552" s="91"/>
      <c r="AG552" s="338"/>
      <c r="AH552" s="88"/>
      <c r="AI552" s="81" t="s">
        <v>841</v>
      </c>
      <c r="AJ552" s="92"/>
      <c r="AK552" s="92"/>
      <c r="AL552" s="43"/>
      <c r="AM552" s="44"/>
      <c r="AN552" s="93"/>
      <c r="AO552" s="93"/>
      <c r="AP552" s="44"/>
      <c r="AQ552" s="44"/>
      <c r="AR552" s="44"/>
      <c r="AS552" s="44"/>
      <c r="AT552" s="44"/>
      <c r="AU552" s="44"/>
      <c r="AV552" s="44"/>
      <c r="AW552" s="44"/>
    </row>
    <row r="553" spans="1:49" s="229" customFormat="1" ht="24" hidden="1" customHeight="1">
      <c r="A553" s="396">
        <f t="shared" si="22"/>
        <v>0</v>
      </c>
      <c r="B553" s="81">
        <f>+S553</f>
        <v>0</v>
      </c>
      <c r="C553" s="81"/>
      <c r="D553" s="221"/>
      <c r="E553" s="221"/>
      <c r="F553" s="221"/>
      <c r="G553" s="222"/>
      <c r="H553" s="223"/>
      <c r="I553" s="221"/>
      <c r="J553" s="221"/>
      <c r="K553" s="224"/>
      <c r="L553" s="225"/>
      <c r="M553" s="224"/>
      <c r="N553" s="303"/>
      <c r="O553" s="227" t="s">
        <v>842</v>
      </c>
      <c r="P553" s="227"/>
      <c r="Q553" s="303"/>
      <c r="R553" s="303" t="s">
        <v>835</v>
      </c>
      <c r="S553" s="303"/>
      <c r="T553" s="303"/>
      <c r="U553" s="303"/>
      <c r="V553" s="303"/>
      <c r="W553" s="303"/>
      <c r="X553" s="317"/>
      <c r="Y553" s="317"/>
      <c r="Z553" s="318"/>
      <c r="AA553" s="317"/>
      <c r="AB553" s="319"/>
      <c r="AC553" s="320"/>
      <c r="AD553" s="319"/>
      <c r="AE553" s="321"/>
      <c r="AF553" s="322"/>
      <c r="AG553" s="323"/>
      <c r="AH553" s="319"/>
      <c r="AI553" s="324"/>
      <c r="AJ553" s="247"/>
      <c r="AK553" s="247"/>
      <c r="AL553" s="247"/>
      <c r="AM553" s="247"/>
      <c r="AN553" s="316"/>
      <c r="AO553" s="316"/>
      <c r="AP553" s="247"/>
      <c r="AQ553" s="247"/>
      <c r="AR553" s="247"/>
      <c r="AS553" s="247"/>
      <c r="AT553" s="247"/>
      <c r="AU553" s="247"/>
      <c r="AV553" s="247"/>
      <c r="AW553" s="247"/>
    </row>
    <row r="554" spans="1:49" s="229" customFormat="1" ht="24" hidden="1" customHeight="1">
      <c r="A554" s="396">
        <f t="shared" si="22"/>
        <v>0</v>
      </c>
      <c r="B554" s="81">
        <f>+S554</f>
        <v>0</v>
      </c>
      <c r="C554" s="81"/>
      <c r="D554" s="221"/>
      <c r="E554" s="221"/>
      <c r="F554" s="221"/>
      <c r="G554" s="222"/>
      <c r="H554" s="223"/>
      <c r="I554" s="221"/>
      <c r="J554" s="221"/>
      <c r="K554" s="224"/>
      <c r="L554" s="225"/>
      <c r="M554" s="224"/>
      <c r="N554" s="303"/>
      <c r="O554" s="227" t="s">
        <v>843</v>
      </c>
      <c r="P554" s="227"/>
      <c r="Q554" s="303"/>
      <c r="R554" s="303" t="s">
        <v>835</v>
      </c>
      <c r="S554" s="303"/>
      <c r="T554" s="303"/>
      <c r="U554" s="303"/>
      <c r="V554" s="303"/>
      <c r="W554" s="303"/>
      <c r="X554" s="317"/>
      <c r="Y554" s="317"/>
      <c r="Z554" s="318"/>
      <c r="AA554" s="317"/>
      <c r="AB554" s="319"/>
      <c r="AC554" s="320"/>
      <c r="AD554" s="319"/>
      <c r="AE554" s="321"/>
      <c r="AF554" s="322"/>
      <c r="AG554" s="323"/>
      <c r="AH554" s="319"/>
      <c r="AI554" s="324"/>
      <c r="AJ554" s="247"/>
      <c r="AK554" s="247"/>
      <c r="AL554" s="247"/>
      <c r="AM554" s="247"/>
      <c r="AN554" s="316"/>
      <c r="AO554" s="316"/>
      <c r="AP554" s="247"/>
      <c r="AQ554" s="247"/>
      <c r="AR554" s="247"/>
      <c r="AS554" s="247"/>
      <c r="AT554" s="247"/>
      <c r="AU554" s="247"/>
      <c r="AV554" s="247"/>
      <c r="AW554" s="247"/>
    </row>
    <row r="555" spans="1:49" s="107" customFormat="1" ht="15.75">
      <c r="A555" s="396">
        <f t="shared" si="22"/>
        <v>0</v>
      </c>
      <c r="B555" s="73" t="s">
        <v>964</v>
      </c>
      <c r="C555" s="73"/>
      <c r="D555" s="106"/>
      <c r="E555" s="106"/>
      <c r="F555" s="106"/>
      <c r="G555" s="75"/>
      <c r="H555" s="76"/>
      <c r="I555" s="106"/>
      <c r="J555" s="106"/>
      <c r="K555" s="77"/>
      <c r="L555" s="78"/>
      <c r="M555" s="77"/>
      <c r="O555" s="73"/>
      <c r="P555" s="73"/>
      <c r="Q555" s="73"/>
      <c r="R555" s="73"/>
      <c r="S555" s="73"/>
      <c r="T555" s="73"/>
      <c r="U555" s="73"/>
      <c r="V555" s="73"/>
      <c r="W555" s="73"/>
      <c r="X555" s="73"/>
      <c r="Y555" s="73"/>
      <c r="Z555" s="73"/>
      <c r="AA555" s="73"/>
      <c r="AB555" s="73"/>
      <c r="AC555" s="73"/>
      <c r="AD555" s="73"/>
      <c r="AE555" s="73"/>
      <c r="AF555" s="73"/>
      <c r="AG555" s="73"/>
      <c r="AH555" s="73"/>
      <c r="AI555" s="73"/>
      <c r="AJ555" s="248"/>
      <c r="AK555" s="108"/>
      <c r="AL555" s="80"/>
      <c r="AP555" s="79"/>
      <c r="AQ555" s="79"/>
    </row>
    <row r="556" spans="1:49" ht="24" customHeight="1">
      <c r="A556" s="396">
        <f t="shared" si="22"/>
        <v>-2023.6205000000002</v>
      </c>
      <c r="B556" s="72" t="s">
        <v>959</v>
      </c>
      <c r="D556" s="26">
        <f>+BASIS!I19-0.1*$F$626</f>
        <v>-0.4325</v>
      </c>
      <c r="E556" s="26">
        <v>-0.16</v>
      </c>
      <c r="F556" s="26">
        <v>-0.26200000000000001</v>
      </c>
      <c r="G556" s="27">
        <v>4.2000000000000003E-2</v>
      </c>
      <c r="J556" s="26">
        <f>+I556+F556+E556+D556-G556*$F$626</f>
        <v>-1.0351000000000001</v>
      </c>
      <c r="K556" s="29" t="s">
        <v>230</v>
      </c>
      <c r="L556" s="30">
        <v>1955</v>
      </c>
      <c r="M556" s="29">
        <v>19</v>
      </c>
      <c r="N556" s="84" t="s">
        <v>145</v>
      </c>
      <c r="O556" s="83" t="s">
        <v>845</v>
      </c>
      <c r="P556" s="96"/>
      <c r="Q556" s="60" t="s">
        <v>456</v>
      </c>
      <c r="R556" s="297" t="s">
        <v>844</v>
      </c>
      <c r="S556" s="60" t="s">
        <v>497</v>
      </c>
      <c r="T556" s="60" t="s">
        <v>498</v>
      </c>
      <c r="U556" s="60">
        <v>23</v>
      </c>
      <c r="V556" s="60" t="s">
        <v>140</v>
      </c>
      <c r="W556" s="60">
        <v>22</v>
      </c>
      <c r="X556" s="97">
        <v>1955</v>
      </c>
      <c r="Y556" s="97">
        <f>X556*0.77</f>
        <v>1505.3500000000001</v>
      </c>
      <c r="Z556" s="98">
        <v>1.1501999999999999</v>
      </c>
      <c r="AA556" s="97">
        <v>1</v>
      </c>
      <c r="AB556" s="87">
        <v>0.26200000000000001</v>
      </c>
      <c r="AC556" s="89">
        <v>4.2000000000000003E-2</v>
      </c>
      <c r="AD556" s="87">
        <f>((AF556*(1-AC556))-AB556)-0.16</f>
        <v>5.3259999999999987</v>
      </c>
      <c r="AE556" s="90">
        <v>39539</v>
      </c>
      <c r="AF556" s="91">
        <v>6</v>
      </c>
      <c r="AG556" s="214"/>
      <c r="AH556" s="88" t="s">
        <v>234</v>
      </c>
      <c r="AI556" s="207" t="s">
        <v>499</v>
      </c>
      <c r="AJ556" s="215"/>
      <c r="AK556" s="215" t="s">
        <v>234</v>
      </c>
      <c r="AL556" s="342" t="s">
        <v>846</v>
      </c>
      <c r="AM556" s="44"/>
      <c r="AN556" s="44"/>
      <c r="AO556" s="44"/>
      <c r="AP556" s="93"/>
      <c r="AQ556" s="93"/>
      <c r="AR556" s="44"/>
      <c r="AS556" s="44"/>
      <c r="AT556" s="44"/>
      <c r="AU556" s="44"/>
      <c r="AV556" s="44"/>
      <c r="AW556" s="44"/>
    </row>
    <row r="557" spans="1:49" ht="24" hidden="1" customHeight="1">
      <c r="A557" s="396">
        <f t="shared" si="22"/>
        <v>0</v>
      </c>
      <c r="B557" s="81">
        <f t="shared" ref="B557:B574" si="24">+S557</f>
        <v>0</v>
      </c>
      <c r="N557" s="84" t="s">
        <v>145</v>
      </c>
      <c r="O557" s="83" t="s">
        <v>847</v>
      </c>
      <c r="P557" s="96"/>
      <c r="Q557" s="60" t="s">
        <v>456</v>
      </c>
      <c r="R557" s="297" t="s">
        <v>844</v>
      </c>
      <c r="S557" s="63"/>
      <c r="T557" s="63"/>
      <c r="U557" s="63"/>
      <c r="V557" s="63"/>
      <c r="W557" s="63"/>
      <c r="X557" s="63"/>
      <c r="Y557" s="63"/>
      <c r="Z557" s="268"/>
      <c r="AA557" s="63"/>
      <c r="AB557" s="67"/>
      <c r="AC557" s="68"/>
      <c r="AD557" s="69"/>
      <c r="AE557" s="269"/>
      <c r="AF557" s="69"/>
      <c r="AG557" s="269"/>
      <c r="AH557" s="270"/>
      <c r="AI557" s="271"/>
      <c r="AJ557" s="71"/>
      <c r="AK557" s="72"/>
      <c r="AL557" s="63"/>
      <c r="AM557" s="44"/>
      <c r="AN557" s="44"/>
      <c r="AO557" s="44"/>
      <c r="AP557" s="93"/>
      <c r="AQ557" s="93"/>
      <c r="AR557" s="44"/>
      <c r="AS557" s="44"/>
      <c r="AT557" s="44"/>
      <c r="AU557" s="44"/>
      <c r="AV557" s="44"/>
      <c r="AW557" s="44"/>
    </row>
    <row r="558" spans="1:49" ht="24" hidden="1" customHeight="1">
      <c r="A558" s="396">
        <f t="shared" si="22"/>
        <v>0</v>
      </c>
      <c r="B558" s="81">
        <f t="shared" si="24"/>
        <v>0</v>
      </c>
      <c r="N558" s="84" t="s">
        <v>145</v>
      </c>
      <c r="O558" s="83" t="s">
        <v>848</v>
      </c>
      <c r="P558" s="96"/>
      <c r="Q558" s="60" t="s">
        <v>456</v>
      </c>
      <c r="R558" s="297" t="s">
        <v>844</v>
      </c>
      <c r="S558" s="63"/>
      <c r="T558" s="63"/>
      <c r="U558" s="63"/>
      <c r="V558" s="63"/>
      <c r="W558" s="63"/>
      <c r="X558" s="63"/>
      <c r="Y558" s="63"/>
      <c r="Z558" s="268"/>
      <c r="AA558" s="63"/>
      <c r="AB558" s="67"/>
      <c r="AC558" s="68"/>
      <c r="AD558" s="69"/>
      <c r="AE558" s="269"/>
      <c r="AF558" s="69"/>
      <c r="AG558" s="269"/>
      <c r="AH558" s="270"/>
      <c r="AI558" s="271"/>
      <c r="AJ558" s="71"/>
      <c r="AK558" s="72"/>
      <c r="AL558" s="63"/>
      <c r="AM558" s="44"/>
      <c r="AN558" s="44"/>
      <c r="AO558" s="44"/>
      <c r="AP558" s="93"/>
      <c r="AQ558" s="93"/>
      <c r="AR558" s="44"/>
      <c r="AS558" s="44"/>
      <c r="AT558" s="44"/>
      <c r="AU558" s="44"/>
      <c r="AV558" s="44"/>
      <c r="AW558" s="44"/>
    </row>
    <row r="559" spans="1:49" ht="24" hidden="1" customHeight="1">
      <c r="A559" s="396">
        <f t="shared" si="22"/>
        <v>0</v>
      </c>
      <c r="B559" s="81">
        <f t="shared" si="24"/>
        <v>0</v>
      </c>
      <c r="N559" s="84" t="s">
        <v>145</v>
      </c>
      <c r="O559" s="83" t="s">
        <v>849</v>
      </c>
      <c r="P559" s="96"/>
      <c r="Q559" s="60" t="s">
        <v>456</v>
      </c>
      <c r="R559" s="297" t="s">
        <v>844</v>
      </c>
      <c r="S559" s="63"/>
      <c r="T559" s="63"/>
      <c r="U559" s="63"/>
      <c r="V559" s="63"/>
      <c r="W559" s="63"/>
      <c r="X559" s="63"/>
      <c r="Y559" s="63"/>
      <c r="Z559" s="268"/>
      <c r="AA559" s="63"/>
      <c r="AB559" s="67"/>
      <c r="AC559" s="68"/>
      <c r="AD559" s="69"/>
      <c r="AE559" s="269"/>
      <c r="AF559" s="69"/>
      <c r="AG559" s="269"/>
      <c r="AH559" s="270"/>
      <c r="AI559" s="271"/>
      <c r="AJ559" s="71"/>
      <c r="AK559" s="72"/>
      <c r="AL559" s="63"/>
      <c r="AM559" s="44"/>
      <c r="AN559" s="44"/>
      <c r="AO559" s="44"/>
      <c r="AP559" s="93"/>
      <c r="AQ559" s="93"/>
      <c r="AR559" s="44"/>
      <c r="AS559" s="44"/>
      <c r="AT559" s="44"/>
      <c r="AU559" s="44"/>
      <c r="AV559" s="44"/>
      <c r="AW559" s="44"/>
    </row>
    <row r="560" spans="1:49" ht="24" hidden="1" customHeight="1">
      <c r="A560" s="396">
        <f t="shared" si="22"/>
        <v>0</v>
      </c>
      <c r="B560" s="81">
        <f t="shared" si="24"/>
        <v>0</v>
      </c>
      <c r="N560" s="84" t="s">
        <v>145</v>
      </c>
      <c r="O560" s="83" t="s">
        <v>850</v>
      </c>
      <c r="P560" s="96"/>
      <c r="Q560" s="60" t="s">
        <v>456</v>
      </c>
      <c r="R560" s="297" t="s">
        <v>844</v>
      </c>
      <c r="S560" s="63"/>
      <c r="T560" s="63"/>
      <c r="U560" s="63"/>
      <c r="V560" s="63"/>
      <c r="W560" s="63"/>
      <c r="X560" s="63"/>
      <c r="Y560" s="63"/>
      <c r="Z560" s="268"/>
      <c r="AA560" s="63"/>
      <c r="AB560" s="67"/>
      <c r="AC560" s="68"/>
      <c r="AD560" s="69"/>
      <c r="AE560" s="269"/>
      <c r="AF560" s="69"/>
      <c r="AG560" s="269"/>
      <c r="AH560" s="270"/>
      <c r="AI560" s="271"/>
      <c r="AJ560" s="71"/>
      <c r="AK560" s="72"/>
      <c r="AL560" s="63"/>
      <c r="AM560" s="44"/>
      <c r="AN560" s="44"/>
      <c r="AO560" s="44"/>
      <c r="AP560" s="93"/>
      <c r="AQ560" s="93"/>
      <c r="AR560" s="44"/>
      <c r="AS560" s="44"/>
      <c r="AT560" s="44"/>
      <c r="AU560" s="44"/>
      <c r="AV560" s="44"/>
      <c r="AW560" s="44"/>
    </row>
    <row r="561" spans="1:49" ht="24" hidden="1" customHeight="1">
      <c r="A561" s="396">
        <f t="shared" si="22"/>
        <v>0</v>
      </c>
      <c r="B561" s="81">
        <f t="shared" si="24"/>
        <v>0</v>
      </c>
      <c r="N561" s="84" t="s">
        <v>145</v>
      </c>
      <c r="O561" s="83" t="s">
        <v>851</v>
      </c>
      <c r="P561" s="96"/>
      <c r="Q561" s="60" t="s">
        <v>456</v>
      </c>
      <c r="R561" s="297" t="s">
        <v>844</v>
      </c>
      <c r="S561" s="63"/>
      <c r="T561" s="63"/>
      <c r="U561" s="63"/>
      <c r="V561" s="63"/>
      <c r="W561" s="63"/>
      <c r="X561" s="63"/>
      <c r="Y561" s="63"/>
      <c r="Z561" s="268"/>
      <c r="AA561" s="63"/>
      <c r="AB561" s="67"/>
      <c r="AC561" s="68"/>
      <c r="AD561" s="69"/>
      <c r="AE561" s="269"/>
      <c r="AF561" s="69"/>
      <c r="AG561" s="269"/>
      <c r="AH561" s="270"/>
      <c r="AI561" s="271"/>
      <c r="AJ561" s="71"/>
      <c r="AK561" s="72"/>
      <c r="AL561" s="63"/>
      <c r="AM561" s="44"/>
      <c r="AN561" s="44"/>
      <c r="AO561" s="44"/>
      <c r="AP561" s="93"/>
      <c r="AQ561" s="93"/>
      <c r="AR561" s="44"/>
      <c r="AS561" s="44"/>
      <c r="AT561" s="44"/>
      <c r="AU561" s="44"/>
      <c r="AV561" s="44"/>
      <c r="AW561" s="44"/>
    </row>
    <row r="562" spans="1:49" ht="24" hidden="1" customHeight="1">
      <c r="A562" s="396">
        <f t="shared" si="22"/>
        <v>0</v>
      </c>
      <c r="B562" s="81">
        <f t="shared" si="24"/>
        <v>0</v>
      </c>
      <c r="N562" s="84" t="s">
        <v>145</v>
      </c>
      <c r="O562" s="83" t="s">
        <v>852</v>
      </c>
      <c r="P562" s="96"/>
      <c r="Q562" s="60" t="s">
        <v>456</v>
      </c>
      <c r="R562" s="297" t="s">
        <v>844</v>
      </c>
      <c r="S562" s="63"/>
      <c r="T562" s="63"/>
      <c r="U562" s="63"/>
      <c r="V562" s="63"/>
      <c r="W562" s="63"/>
      <c r="X562" s="63"/>
      <c r="Y562" s="63"/>
      <c r="Z562" s="268"/>
      <c r="AA562" s="63"/>
      <c r="AB562" s="67"/>
      <c r="AC562" s="68"/>
      <c r="AD562" s="69"/>
      <c r="AE562" s="269"/>
      <c r="AF562" s="69"/>
      <c r="AG562" s="269"/>
      <c r="AH562" s="270"/>
      <c r="AI562" s="271"/>
      <c r="AJ562" s="71"/>
      <c r="AK562" s="72"/>
      <c r="AL562" s="63"/>
      <c r="AM562" s="44"/>
      <c r="AN562" s="44"/>
      <c r="AO562" s="44"/>
      <c r="AP562" s="93"/>
      <c r="AQ562" s="93"/>
      <c r="AR562" s="44"/>
      <c r="AS562" s="44"/>
      <c r="AT562" s="44"/>
      <c r="AU562" s="44"/>
      <c r="AV562" s="44"/>
      <c r="AW562" s="44"/>
    </row>
    <row r="563" spans="1:49" ht="24" hidden="1" customHeight="1">
      <c r="A563" s="396">
        <f t="shared" si="22"/>
        <v>0</v>
      </c>
      <c r="B563" s="81">
        <f t="shared" si="24"/>
        <v>0</v>
      </c>
      <c r="N563" s="84" t="s">
        <v>145</v>
      </c>
      <c r="O563" s="83" t="s">
        <v>853</v>
      </c>
      <c r="P563" s="96"/>
      <c r="Q563" s="60" t="s">
        <v>456</v>
      </c>
      <c r="R563" s="297" t="s">
        <v>844</v>
      </c>
      <c r="S563" s="63"/>
      <c r="T563" s="63"/>
      <c r="U563" s="63"/>
      <c r="V563" s="63"/>
      <c r="W563" s="63"/>
      <c r="X563" s="63"/>
      <c r="Y563" s="63"/>
      <c r="Z563" s="268"/>
      <c r="AA563" s="63"/>
      <c r="AB563" s="67"/>
      <c r="AC563" s="68"/>
      <c r="AD563" s="69"/>
      <c r="AE563" s="269"/>
      <c r="AF563" s="69"/>
      <c r="AG563" s="269"/>
      <c r="AH563" s="270"/>
      <c r="AI563" s="271"/>
      <c r="AJ563" s="71"/>
      <c r="AK563" s="72"/>
      <c r="AL563" s="63"/>
      <c r="AM563" s="44"/>
      <c r="AN563" s="44"/>
      <c r="AO563" s="44"/>
      <c r="AP563" s="93"/>
      <c r="AQ563" s="93"/>
      <c r="AR563" s="44"/>
      <c r="AS563" s="44"/>
      <c r="AT563" s="44"/>
      <c r="AU563" s="44"/>
      <c r="AV563" s="44"/>
      <c r="AW563" s="44"/>
    </row>
    <row r="564" spans="1:49" ht="24" hidden="1" customHeight="1">
      <c r="A564" s="396">
        <f t="shared" si="22"/>
        <v>0</v>
      </c>
      <c r="B564" s="81">
        <f t="shared" si="24"/>
        <v>0</v>
      </c>
      <c r="N564" s="84" t="s">
        <v>145</v>
      </c>
      <c r="O564" s="83" t="s">
        <v>854</v>
      </c>
      <c r="P564" s="96"/>
      <c r="Q564" s="60" t="s">
        <v>456</v>
      </c>
      <c r="R564" s="297" t="s">
        <v>844</v>
      </c>
      <c r="S564" s="63"/>
      <c r="T564" s="63"/>
      <c r="U564" s="63"/>
      <c r="V564" s="63"/>
      <c r="W564" s="63"/>
      <c r="X564" s="63"/>
      <c r="Y564" s="63"/>
      <c r="Z564" s="268"/>
      <c r="AA564" s="63"/>
      <c r="AB564" s="67"/>
      <c r="AC564" s="68"/>
      <c r="AD564" s="69"/>
      <c r="AE564" s="269"/>
      <c r="AF564" s="69"/>
      <c r="AG564" s="269"/>
      <c r="AH564" s="270"/>
      <c r="AI564" s="271"/>
      <c r="AJ564" s="71"/>
      <c r="AK564" s="72"/>
      <c r="AL564" s="63"/>
      <c r="AM564" s="44"/>
      <c r="AN564" s="44"/>
      <c r="AO564" s="44"/>
      <c r="AP564" s="93"/>
      <c r="AQ564" s="93"/>
      <c r="AR564" s="44"/>
      <c r="AS564" s="44"/>
      <c r="AT564" s="44"/>
      <c r="AU564" s="44"/>
      <c r="AV564" s="44"/>
      <c r="AW564" s="44"/>
    </row>
    <row r="565" spans="1:49" ht="24" hidden="1" customHeight="1">
      <c r="A565" s="396">
        <f t="shared" si="22"/>
        <v>0</v>
      </c>
      <c r="B565" s="81">
        <f t="shared" si="24"/>
        <v>0</v>
      </c>
      <c r="N565" s="84" t="s">
        <v>145</v>
      </c>
      <c r="O565" s="83" t="s">
        <v>855</v>
      </c>
      <c r="P565" s="96"/>
      <c r="Q565" s="60" t="s">
        <v>456</v>
      </c>
      <c r="R565" s="297" t="s">
        <v>844</v>
      </c>
      <c r="S565" s="63"/>
      <c r="T565" s="63"/>
      <c r="U565" s="63"/>
      <c r="V565" s="63"/>
      <c r="W565" s="63"/>
      <c r="X565" s="63"/>
      <c r="Y565" s="63"/>
      <c r="Z565" s="268"/>
      <c r="AA565" s="63"/>
      <c r="AB565" s="67"/>
      <c r="AC565" s="68"/>
      <c r="AD565" s="69"/>
      <c r="AE565" s="269"/>
      <c r="AF565" s="69"/>
      <c r="AG565" s="269"/>
      <c r="AH565" s="270"/>
      <c r="AI565" s="271"/>
      <c r="AJ565" s="71"/>
      <c r="AK565" s="72"/>
      <c r="AL565" s="63"/>
      <c r="AM565" s="44"/>
      <c r="AN565" s="44"/>
      <c r="AO565" s="44"/>
      <c r="AP565" s="93"/>
      <c r="AQ565" s="93"/>
      <c r="AR565" s="44"/>
      <c r="AS565" s="44"/>
      <c r="AT565" s="44"/>
      <c r="AU565" s="44"/>
      <c r="AV565" s="44"/>
      <c r="AW565" s="44"/>
    </row>
    <row r="566" spans="1:49" ht="24" hidden="1" customHeight="1">
      <c r="A566" s="396">
        <f t="shared" si="22"/>
        <v>0</v>
      </c>
      <c r="B566" s="81">
        <f t="shared" si="24"/>
        <v>0</v>
      </c>
      <c r="N566" s="84" t="s">
        <v>145</v>
      </c>
      <c r="O566" s="83" t="s">
        <v>856</v>
      </c>
      <c r="P566" s="96"/>
      <c r="Q566" s="60" t="s">
        <v>456</v>
      </c>
      <c r="R566" s="297" t="s">
        <v>844</v>
      </c>
      <c r="S566" s="63"/>
      <c r="T566" s="63"/>
      <c r="U566" s="63"/>
      <c r="V566" s="63"/>
      <c r="W566" s="63"/>
      <c r="X566" s="63"/>
      <c r="Y566" s="63"/>
      <c r="Z566" s="268"/>
      <c r="AA566" s="63"/>
      <c r="AB566" s="67"/>
      <c r="AC566" s="68"/>
      <c r="AD566" s="69"/>
      <c r="AE566" s="269"/>
      <c r="AF566" s="69"/>
      <c r="AG566" s="269"/>
      <c r="AH566" s="270"/>
      <c r="AI566" s="271"/>
      <c r="AJ566" s="71"/>
      <c r="AK566" s="72"/>
      <c r="AL566" s="63"/>
      <c r="AM566" s="44"/>
      <c r="AN566" s="44"/>
      <c r="AO566" s="44"/>
      <c r="AP566" s="93"/>
      <c r="AQ566" s="93"/>
      <c r="AR566" s="44"/>
      <c r="AS566" s="44"/>
      <c r="AT566" s="44"/>
      <c r="AU566" s="44"/>
      <c r="AV566" s="44"/>
      <c r="AW566" s="44"/>
    </row>
    <row r="567" spans="1:49" ht="24" hidden="1" customHeight="1">
      <c r="A567" s="396">
        <f t="shared" si="22"/>
        <v>0</v>
      </c>
      <c r="B567" s="81">
        <f t="shared" si="24"/>
        <v>0</v>
      </c>
      <c r="N567" s="84" t="s">
        <v>145</v>
      </c>
      <c r="O567" s="83" t="s">
        <v>857</v>
      </c>
      <c r="P567" s="96"/>
      <c r="Q567" s="60" t="s">
        <v>456</v>
      </c>
      <c r="R567" s="297" t="s">
        <v>844</v>
      </c>
      <c r="S567" s="63"/>
      <c r="T567" s="63"/>
      <c r="U567" s="63"/>
      <c r="V567" s="63"/>
      <c r="W567" s="63"/>
      <c r="X567" s="63"/>
      <c r="Y567" s="63"/>
      <c r="Z567" s="268"/>
      <c r="AA567" s="63"/>
      <c r="AB567" s="67"/>
      <c r="AC567" s="68"/>
      <c r="AD567" s="69"/>
      <c r="AE567" s="269"/>
      <c r="AF567" s="69"/>
      <c r="AG567" s="269"/>
      <c r="AH567" s="270"/>
      <c r="AI567" s="271"/>
      <c r="AJ567" s="71"/>
      <c r="AK567" s="72"/>
      <c r="AL567" s="63"/>
      <c r="AM567" s="44"/>
      <c r="AN567" s="44"/>
      <c r="AO567" s="44"/>
      <c r="AP567" s="93"/>
      <c r="AQ567" s="93"/>
      <c r="AR567" s="44"/>
      <c r="AS567" s="44"/>
      <c r="AT567" s="44"/>
      <c r="AU567" s="44"/>
      <c r="AV567" s="44"/>
      <c r="AW567" s="44"/>
    </row>
    <row r="568" spans="1:49" ht="24" hidden="1" customHeight="1">
      <c r="A568" s="396">
        <f t="shared" si="22"/>
        <v>0</v>
      </c>
      <c r="B568" s="81">
        <f t="shared" si="24"/>
        <v>0</v>
      </c>
      <c r="N568" s="84" t="s">
        <v>145</v>
      </c>
      <c r="O568" s="83" t="s">
        <v>858</v>
      </c>
      <c r="P568" s="96"/>
      <c r="Q568" s="60" t="s">
        <v>456</v>
      </c>
      <c r="R568" s="297" t="s">
        <v>844</v>
      </c>
      <c r="S568" s="63"/>
      <c r="T568" s="63"/>
      <c r="U568" s="63"/>
      <c r="V568" s="63"/>
      <c r="W568" s="63"/>
      <c r="X568" s="63"/>
      <c r="Y568" s="63"/>
      <c r="Z568" s="268"/>
      <c r="AA568" s="63"/>
      <c r="AB568" s="67"/>
      <c r="AC568" s="68"/>
      <c r="AD568" s="69"/>
      <c r="AE568" s="269"/>
      <c r="AF568" s="69"/>
      <c r="AG568" s="269"/>
      <c r="AH568" s="270"/>
      <c r="AI568" s="271"/>
      <c r="AJ568" s="71"/>
      <c r="AK568" s="72"/>
      <c r="AL568" s="63"/>
      <c r="AM568" s="44"/>
      <c r="AN568" s="44"/>
      <c r="AO568" s="44"/>
      <c r="AP568" s="93"/>
      <c r="AQ568" s="93"/>
      <c r="AR568" s="44"/>
      <c r="AS568" s="44"/>
      <c r="AT568" s="44"/>
      <c r="AU568" s="44"/>
      <c r="AV568" s="44"/>
      <c r="AW568" s="44"/>
    </row>
    <row r="569" spans="1:49" ht="24" hidden="1" customHeight="1">
      <c r="A569" s="396">
        <f t="shared" si="22"/>
        <v>0</v>
      </c>
      <c r="B569" s="81">
        <f t="shared" si="24"/>
        <v>0</v>
      </c>
      <c r="N569" s="84" t="s">
        <v>145</v>
      </c>
      <c r="O569" s="83" t="s">
        <v>859</v>
      </c>
      <c r="P569" s="96"/>
      <c r="Q569" s="60" t="s">
        <v>456</v>
      </c>
      <c r="R569" s="297" t="s">
        <v>844</v>
      </c>
      <c r="S569" s="63"/>
      <c r="T569" s="63"/>
      <c r="U569" s="63"/>
      <c r="V569" s="63"/>
      <c r="W569" s="63"/>
      <c r="X569" s="63"/>
      <c r="Y569" s="63"/>
      <c r="Z569" s="268"/>
      <c r="AA569" s="63"/>
      <c r="AB569" s="67"/>
      <c r="AC569" s="68"/>
      <c r="AD569" s="69"/>
      <c r="AE569" s="269"/>
      <c r="AF569" s="69"/>
      <c r="AG569" s="269"/>
      <c r="AH569" s="270"/>
      <c r="AI569" s="271"/>
      <c r="AJ569" s="71"/>
      <c r="AK569" s="72"/>
      <c r="AL569" s="63"/>
      <c r="AM569" s="44"/>
      <c r="AN569" s="44"/>
      <c r="AO569" s="44"/>
      <c r="AP569" s="93"/>
      <c r="AQ569" s="93"/>
      <c r="AR569" s="44"/>
      <c r="AS569" s="44"/>
      <c r="AT569" s="44"/>
      <c r="AU569" s="44"/>
      <c r="AV569" s="44"/>
      <c r="AW569" s="44"/>
    </row>
    <row r="570" spans="1:49" ht="24" hidden="1" customHeight="1">
      <c r="A570" s="396">
        <f t="shared" si="22"/>
        <v>0</v>
      </c>
      <c r="B570" s="81">
        <f t="shared" si="24"/>
        <v>0</v>
      </c>
      <c r="N570" s="84" t="s">
        <v>145</v>
      </c>
      <c r="O570" s="83" t="s">
        <v>860</v>
      </c>
      <c r="P570" s="96"/>
      <c r="Q570" s="60" t="s">
        <v>456</v>
      </c>
      <c r="R570" s="297" t="s">
        <v>844</v>
      </c>
      <c r="S570" s="63"/>
      <c r="T570" s="63"/>
      <c r="U570" s="63"/>
      <c r="V570" s="63"/>
      <c r="W570" s="63"/>
      <c r="X570" s="63"/>
      <c r="Y570" s="63"/>
      <c r="Z570" s="268"/>
      <c r="AA570" s="63"/>
      <c r="AB570" s="67"/>
      <c r="AC570" s="68"/>
      <c r="AD570" s="69"/>
      <c r="AE570" s="269"/>
      <c r="AF570" s="69"/>
      <c r="AG570" s="269"/>
      <c r="AH570" s="270"/>
      <c r="AI570" s="271"/>
      <c r="AJ570" s="71"/>
      <c r="AK570" s="72"/>
      <c r="AL570" s="63"/>
      <c r="AM570" s="44"/>
      <c r="AN570" s="44"/>
      <c r="AO570" s="44"/>
      <c r="AP570" s="93"/>
      <c r="AQ570" s="93"/>
      <c r="AR570" s="44"/>
      <c r="AS570" s="44"/>
      <c r="AT570" s="44"/>
      <c r="AU570" s="44"/>
      <c r="AV570" s="44"/>
      <c r="AW570" s="44"/>
    </row>
    <row r="571" spans="1:49" ht="24" hidden="1" customHeight="1">
      <c r="A571" s="396">
        <f t="shared" si="22"/>
        <v>0</v>
      </c>
      <c r="B571" s="81">
        <f t="shared" si="24"/>
        <v>0</v>
      </c>
      <c r="N571" s="84" t="s">
        <v>145</v>
      </c>
      <c r="O571" s="83" t="s">
        <v>861</v>
      </c>
      <c r="P571" s="96"/>
      <c r="Q571" s="60" t="s">
        <v>456</v>
      </c>
      <c r="R571" s="297" t="s">
        <v>844</v>
      </c>
      <c r="S571" s="63"/>
      <c r="T571" s="63"/>
      <c r="U571" s="63"/>
      <c r="V571" s="63"/>
      <c r="W571" s="63"/>
      <c r="X571" s="63"/>
      <c r="Y571" s="63"/>
      <c r="Z571" s="268"/>
      <c r="AA571" s="63"/>
      <c r="AB571" s="67"/>
      <c r="AC571" s="68"/>
      <c r="AD571" s="69"/>
      <c r="AE571" s="269"/>
      <c r="AF571" s="69"/>
      <c r="AG571" s="269"/>
      <c r="AH571" s="270"/>
      <c r="AI571" s="271"/>
      <c r="AJ571" s="71"/>
      <c r="AK571" s="72"/>
      <c r="AL571" s="63"/>
      <c r="AM571" s="44"/>
      <c r="AN571" s="44"/>
      <c r="AO571" s="44"/>
      <c r="AP571" s="93"/>
      <c r="AQ571" s="93"/>
      <c r="AR571" s="44"/>
      <c r="AS571" s="44"/>
      <c r="AT571" s="44"/>
      <c r="AU571" s="44"/>
      <c r="AV571" s="44"/>
      <c r="AW571" s="44"/>
    </row>
    <row r="572" spans="1:49" ht="24" hidden="1" customHeight="1">
      <c r="A572" s="396">
        <f t="shared" si="22"/>
        <v>0</v>
      </c>
      <c r="B572" s="81">
        <f t="shared" si="24"/>
        <v>0</v>
      </c>
      <c r="N572" s="84" t="s">
        <v>145</v>
      </c>
      <c r="O572" s="83" t="s">
        <v>862</v>
      </c>
      <c r="P572" s="96"/>
      <c r="Q572" s="60" t="s">
        <v>456</v>
      </c>
      <c r="R572" s="297" t="s">
        <v>844</v>
      </c>
      <c r="S572" s="63"/>
      <c r="T572" s="63"/>
      <c r="U572" s="63"/>
      <c r="V572" s="63"/>
      <c r="W572" s="63"/>
      <c r="X572" s="63"/>
      <c r="Y572" s="63"/>
      <c r="Z572" s="268"/>
      <c r="AA572" s="63"/>
      <c r="AB572" s="67"/>
      <c r="AC572" s="68"/>
      <c r="AD572" s="69"/>
      <c r="AE572" s="269"/>
      <c r="AF572" s="69"/>
      <c r="AG572" s="269"/>
      <c r="AH572" s="270"/>
      <c r="AI572" s="271"/>
      <c r="AJ572" s="71"/>
      <c r="AK572" s="72"/>
      <c r="AL572" s="63"/>
      <c r="AM572" s="44"/>
      <c r="AN572" s="44"/>
      <c r="AO572" s="44"/>
      <c r="AP572" s="93"/>
      <c r="AQ572" s="93"/>
      <c r="AR572" s="44"/>
      <c r="AS572" s="44"/>
      <c r="AT572" s="44"/>
      <c r="AU572" s="44"/>
      <c r="AV572" s="44"/>
      <c r="AW572" s="44"/>
    </row>
    <row r="573" spans="1:49" ht="24" hidden="1" customHeight="1">
      <c r="A573" s="396">
        <f t="shared" si="22"/>
        <v>0</v>
      </c>
      <c r="B573" s="81">
        <f t="shared" si="24"/>
        <v>0</v>
      </c>
      <c r="N573" s="84" t="s">
        <v>145</v>
      </c>
      <c r="O573" s="83" t="s">
        <v>863</v>
      </c>
      <c r="P573" s="96"/>
      <c r="Q573" s="60" t="s">
        <v>456</v>
      </c>
      <c r="R573" s="297" t="s">
        <v>844</v>
      </c>
      <c r="S573" s="63"/>
      <c r="T573" s="63"/>
      <c r="U573" s="63"/>
      <c r="V573" s="63"/>
      <c r="W573" s="63"/>
      <c r="X573" s="63"/>
      <c r="Y573" s="63"/>
      <c r="Z573" s="268"/>
      <c r="AA573" s="63"/>
      <c r="AB573" s="67"/>
      <c r="AC573" s="68"/>
      <c r="AD573" s="69"/>
      <c r="AE573" s="269"/>
      <c r="AF573" s="69"/>
      <c r="AG573" s="269"/>
      <c r="AH573" s="270"/>
      <c r="AI573" s="271"/>
      <c r="AJ573" s="71"/>
      <c r="AK573" s="72"/>
      <c r="AL573" s="63"/>
      <c r="AM573" s="44"/>
      <c r="AN573" s="44"/>
      <c r="AO573" s="44"/>
      <c r="AP573" s="93"/>
      <c r="AQ573" s="93"/>
      <c r="AR573" s="44"/>
      <c r="AS573" s="44"/>
      <c r="AT573" s="44"/>
      <c r="AU573" s="44"/>
      <c r="AV573" s="44"/>
      <c r="AW573" s="44"/>
    </row>
    <row r="574" spans="1:49" ht="24" hidden="1" customHeight="1">
      <c r="A574" s="396">
        <f t="shared" si="22"/>
        <v>0</v>
      </c>
      <c r="B574" s="81">
        <f t="shared" si="24"/>
        <v>0</v>
      </c>
      <c r="N574" s="84" t="s">
        <v>145</v>
      </c>
      <c r="O574" s="83" t="s">
        <v>864</v>
      </c>
      <c r="P574" s="96"/>
      <c r="Q574" s="60" t="s">
        <v>456</v>
      </c>
      <c r="R574" s="297" t="s">
        <v>844</v>
      </c>
      <c r="S574" s="63"/>
      <c r="T574" s="63"/>
      <c r="U574" s="63"/>
      <c r="V574" s="63"/>
      <c r="W574" s="63"/>
      <c r="X574" s="63"/>
      <c r="Y574" s="63"/>
      <c r="Z574" s="268"/>
      <c r="AA574" s="63"/>
      <c r="AB574" s="67"/>
      <c r="AC574" s="68"/>
      <c r="AD574" s="69"/>
      <c r="AE574" s="269"/>
      <c r="AF574" s="69"/>
      <c r="AG574" s="269"/>
      <c r="AH574" s="270"/>
      <c r="AI574" s="271"/>
      <c r="AJ574" s="71"/>
      <c r="AK574" s="72"/>
      <c r="AL574" s="63"/>
      <c r="AM574" s="44"/>
      <c r="AN574" s="44"/>
      <c r="AO574" s="44"/>
      <c r="AP574" s="93"/>
      <c r="AQ574" s="93"/>
      <c r="AR574" s="44"/>
      <c r="AS574" s="44"/>
      <c r="AT574" s="44"/>
      <c r="AU574" s="44"/>
      <c r="AV574" s="44"/>
      <c r="AW574" s="44"/>
    </row>
    <row r="575" spans="1:49" ht="24" customHeight="1">
      <c r="A575" s="396">
        <f t="shared" si="22"/>
        <v>-801.25360000000001</v>
      </c>
      <c r="B575" s="72" t="s">
        <v>965</v>
      </c>
      <c r="D575" s="26">
        <f>BASIS!I19-0.1*$F$626</f>
        <v>-0.4325</v>
      </c>
      <c r="G575" s="27">
        <v>2.9000000000000001E-2</v>
      </c>
      <c r="J575" s="26">
        <f>+I575+F575+E575+D575-G575*$F$626</f>
        <v>-0.55720000000000003</v>
      </c>
      <c r="L575" s="30">
        <v>1438</v>
      </c>
      <c r="M575" s="29">
        <v>33</v>
      </c>
      <c r="N575" s="84" t="s">
        <v>145</v>
      </c>
      <c r="O575" s="83" t="s">
        <v>865</v>
      </c>
      <c r="P575" s="96"/>
      <c r="Q575" s="60" t="s">
        <v>456</v>
      </c>
      <c r="R575" s="297" t="s">
        <v>844</v>
      </c>
      <c r="S575" s="60" t="s">
        <v>140</v>
      </c>
      <c r="T575" s="60" t="s">
        <v>491</v>
      </c>
      <c r="U575" s="60" t="s">
        <v>139</v>
      </c>
      <c r="V575" s="60" t="s">
        <v>140</v>
      </c>
      <c r="W575" s="60">
        <v>22</v>
      </c>
      <c r="X575" s="97">
        <v>1438</v>
      </c>
      <c r="Y575" s="97">
        <f>X575*0.72</f>
        <v>1035.3599999999999</v>
      </c>
      <c r="Z575" s="98">
        <v>1.09487</v>
      </c>
      <c r="AA575" s="97" t="s">
        <v>139</v>
      </c>
      <c r="AB575" s="87">
        <v>9.2999999999999999E-2</v>
      </c>
      <c r="AC575" s="101">
        <v>2.9000000000000001E-2</v>
      </c>
      <c r="AD575" s="87">
        <f>((AF575*0.95)*(1-AC575))-AB575</f>
        <v>5.4416999999999991</v>
      </c>
      <c r="AE575" s="90">
        <v>39539</v>
      </c>
      <c r="AF575" s="126">
        <v>6</v>
      </c>
      <c r="AG575" s="329"/>
      <c r="AH575" s="87">
        <f>AD575</f>
        <v>5.4416999999999991</v>
      </c>
      <c r="AI575" s="81" t="s">
        <v>492</v>
      </c>
      <c r="AJ575" s="71"/>
      <c r="AK575" s="72"/>
      <c r="AL575" s="63"/>
      <c r="AM575" s="44"/>
      <c r="AN575" s="44"/>
      <c r="AO575" s="44"/>
      <c r="AP575" s="93"/>
      <c r="AQ575" s="93"/>
      <c r="AR575" s="44"/>
      <c r="AS575" s="44"/>
      <c r="AT575" s="44"/>
      <c r="AU575" s="44"/>
      <c r="AV575" s="44"/>
      <c r="AW575" s="44"/>
    </row>
    <row r="576" spans="1:49" ht="24" hidden="1" customHeight="1">
      <c r="A576" s="396">
        <f t="shared" si="22"/>
        <v>0</v>
      </c>
      <c r="B576" s="81">
        <f t="shared" ref="B576:B612" si="25">+S576</f>
        <v>0</v>
      </c>
      <c r="N576" s="84" t="s">
        <v>145</v>
      </c>
      <c r="O576" s="83" t="s">
        <v>866</v>
      </c>
      <c r="P576" s="96"/>
      <c r="Q576" s="60" t="s">
        <v>456</v>
      </c>
      <c r="R576" s="297" t="s">
        <v>844</v>
      </c>
      <c r="S576" s="63"/>
      <c r="T576" s="63"/>
      <c r="U576" s="63"/>
      <c r="V576" s="63"/>
      <c r="W576" s="63"/>
      <c r="X576" s="63"/>
      <c r="Y576" s="63"/>
      <c r="Z576" s="268"/>
      <c r="AA576" s="63"/>
      <c r="AB576" s="67"/>
      <c r="AC576" s="68"/>
      <c r="AD576" s="69"/>
      <c r="AE576" s="269"/>
      <c r="AF576" s="69"/>
      <c r="AG576" s="269"/>
      <c r="AH576" s="270"/>
      <c r="AI576" s="271"/>
      <c r="AJ576" s="71"/>
      <c r="AK576" s="72"/>
      <c r="AL576" s="63"/>
      <c r="AM576" s="44"/>
      <c r="AN576" s="44"/>
      <c r="AO576" s="44"/>
      <c r="AP576" s="93"/>
      <c r="AQ576" s="93"/>
      <c r="AR576" s="44"/>
      <c r="AS576" s="44"/>
      <c r="AT576" s="44"/>
      <c r="AU576" s="44"/>
      <c r="AV576" s="44"/>
      <c r="AW576" s="44"/>
    </row>
    <row r="577" spans="1:49" ht="24" hidden="1" customHeight="1">
      <c r="A577" s="396">
        <f t="shared" si="22"/>
        <v>0</v>
      </c>
      <c r="B577" s="81">
        <f t="shared" si="25"/>
        <v>0</v>
      </c>
      <c r="N577" s="84" t="s">
        <v>145</v>
      </c>
      <c r="O577" s="83" t="s">
        <v>867</v>
      </c>
      <c r="P577" s="96"/>
      <c r="Q577" s="60" t="s">
        <v>456</v>
      </c>
      <c r="R577" s="297" t="s">
        <v>844</v>
      </c>
      <c r="S577" s="63"/>
      <c r="T577" s="63"/>
      <c r="U577" s="63"/>
      <c r="V577" s="63"/>
      <c r="W577" s="63"/>
      <c r="X577" s="63"/>
      <c r="Y577" s="63"/>
      <c r="Z577" s="268"/>
      <c r="AA577" s="63"/>
      <c r="AB577" s="67"/>
      <c r="AC577" s="68"/>
      <c r="AD577" s="69"/>
      <c r="AE577" s="269"/>
      <c r="AF577" s="69"/>
      <c r="AG577" s="269"/>
      <c r="AH577" s="270"/>
      <c r="AI577" s="271"/>
      <c r="AJ577" s="71"/>
      <c r="AK577" s="72"/>
      <c r="AL577" s="63"/>
      <c r="AM577" s="44"/>
      <c r="AN577" s="44"/>
      <c r="AO577" s="44"/>
      <c r="AP577" s="93"/>
      <c r="AQ577" s="93"/>
      <c r="AR577" s="44"/>
      <c r="AS577" s="44"/>
      <c r="AT577" s="44"/>
      <c r="AU577" s="44"/>
      <c r="AV577" s="44"/>
      <c r="AW577" s="44"/>
    </row>
    <row r="578" spans="1:49" ht="24" hidden="1" customHeight="1">
      <c r="A578" s="396">
        <f t="shared" si="22"/>
        <v>0</v>
      </c>
      <c r="B578" s="81">
        <f t="shared" si="25"/>
        <v>0</v>
      </c>
      <c r="N578" s="84" t="s">
        <v>145</v>
      </c>
      <c r="O578" s="83" t="s">
        <v>868</v>
      </c>
      <c r="P578" s="96"/>
      <c r="Q578" s="60" t="s">
        <v>456</v>
      </c>
      <c r="R578" s="297" t="s">
        <v>844</v>
      </c>
      <c r="S578" s="63"/>
      <c r="T578" s="63"/>
      <c r="U578" s="63"/>
      <c r="V578" s="63"/>
      <c r="W578" s="63"/>
      <c r="X578" s="63"/>
      <c r="Y578" s="63"/>
      <c r="Z578" s="268"/>
      <c r="AA578" s="63"/>
      <c r="AB578" s="67"/>
      <c r="AC578" s="68"/>
      <c r="AD578" s="69"/>
      <c r="AE578" s="269"/>
      <c r="AF578" s="69"/>
      <c r="AG578" s="269"/>
      <c r="AH578" s="270"/>
      <c r="AI578" s="271"/>
      <c r="AJ578" s="71"/>
      <c r="AK578" s="72"/>
      <c r="AL578" s="63"/>
      <c r="AM578" s="44"/>
      <c r="AN578" s="44"/>
      <c r="AO578" s="44"/>
      <c r="AP578" s="93"/>
      <c r="AQ578" s="93"/>
      <c r="AR578" s="44"/>
      <c r="AS578" s="44"/>
      <c r="AT578" s="44"/>
      <c r="AU578" s="44"/>
      <c r="AV578" s="44"/>
      <c r="AW578" s="44"/>
    </row>
    <row r="579" spans="1:49" ht="24" hidden="1" customHeight="1">
      <c r="A579" s="396">
        <f t="shared" si="22"/>
        <v>0</v>
      </c>
      <c r="B579" s="81">
        <f t="shared" si="25"/>
        <v>0</v>
      </c>
      <c r="N579" s="84" t="s">
        <v>145</v>
      </c>
      <c r="O579" s="83" t="s">
        <v>869</v>
      </c>
      <c r="P579" s="96"/>
      <c r="Q579" s="60" t="s">
        <v>456</v>
      </c>
      <c r="R579" s="297" t="s">
        <v>844</v>
      </c>
      <c r="S579" s="63"/>
      <c r="T579" s="63"/>
      <c r="U579" s="63"/>
      <c r="V579" s="63"/>
      <c r="W579" s="63"/>
      <c r="X579" s="63"/>
      <c r="Y579" s="63"/>
      <c r="Z579" s="268"/>
      <c r="AA579" s="63"/>
      <c r="AB579" s="67"/>
      <c r="AC579" s="68"/>
      <c r="AD579" s="69"/>
      <c r="AE579" s="269"/>
      <c r="AF579" s="69"/>
      <c r="AG579" s="269"/>
      <c r="AH579" s="270"/>
      <c r="AI579" s="271"/>
      <c r="AJ579" s="71"/>
      <c r="AK579" s="72"/>
      <c r="AL579" s="63"/>
      <c r="AM579" s="44"/>
      <c r="AN579" s="44"/>
      <c r="AO579" s="44"/>
      <c r="AP579" s="93"/>
      <c r="AQ579" s="93"/>
      <c r="AR579" s="44"/>
      <c r="AS579" s="44"/>
      <c r="AT579" s="44"/>
      <c r="AU579" s="44"/>
      <c r="AV579" s="44"/>
      <c r="AW579" s="44"/>
    </row>
    <row r="580" spans="1:49" ht="24" hidden="1" customHeight="1">
      <c r="A580" s="396">
        <f t="shared" si="22"/>
        <v>0</v>
      </c>
      <c r="B580" s="81">
        <f t="shared" si="25"/>
        <v>0</v>
      </c>
      <c r="N580" s="84" t="s">
        <v>145</v>
      </c>
      <c r="O580" s="83" t="s">
        <v>870</v>
      </c>
      <c r="P580" s="96"/>
      <c r="Q580" s="60" t="s">
        <v>456</v>
      </c>
      <c r="R580" s="297" t="s">
        <v>844</v>
      </c>
      <c r="S580" s="63"/>
      <c r="T580" s="63"/>
      <c r="U580" s="63"/>
      <c r="V580" s="63"/>
      <c r="W580" s="63"/>
      <c r="X580" s="63"/>
      <c r="Y580" s="63"/>
      <c r="Z580" s="268"/>
      <c r="AA580" s="63"/>
      <c r="AB580" s="67"/>
      <c r="AC580" s="68"/>
      <c r="AD580" s="69"/>
      <c r="AE580" s="269"/>
      <c r="AF580" s="69"/>
      <c r="AG580" s="269"/>
      <c r="AH580" s="270"/>
      <c r="AI580" s="271"/>
      <c r="AJ580" s="71"/>
      <c r="AK580" s="72"/>
      <c r="AL580" s="63"/>
      <c r="AM580" s="44"/>
      <c r="AN580" s="44"/>
      <c r="AO580" s="44"/>
      <c r="AP580" s="93"/>
      <c r="AQ580" s="93"/>
      <c r="AR580" s="44"/>
      <c r="AS580" s="44"/>
      <c r="AT580" s="44"/>
      <c r="AU580" s="44"/>
      <c r="AV580" s="44"/>
      <c r="AW580" s="44"/>
    </row>
    <row r="581" spans="1:49" ht="24" hidden="1" customHeight="1">
      <c r="A581" s="396">
        <f t="shared" si="22"/>
        <v>0</v>
      </c>
      <c r="B581" s="81">
        <f t="shared" si="25"/>
        <v>0</v>
      </c>
      <c r="N581" s="84" t="s">
        <v>145</v>
      </c>
      <c r="O581" s="83" t="s">
        <v>871</v>
      </c>
      <c r="P581" s="96"/>
      <c r="Q581" s="60" t="s">
        <v>456</v>
      </c>
      <c r="R581" s="297" t="s">
        <v>844</v>
      </c>
      <c r="S581" s="63"/>
      <c r="T581" s="63"/>
      <c r="U581" s="63"/>
      <c r="V581" s="63"/>
      <c r="W581" s="63"/>
      <c r="X581" s="63"/>
      <c r="Y581" s="63"/>
      <c r="Z581" s="268"/>
      <c r="AA581" s="63"/>
      <c r="AB581" s="67"/>
      <c r="AC581" s="68"/>
      <c r="AD581" s="69"/>
      <c r="AE581" s="269"/>
      <c r="AF581" s="69"/>
      <c r="AG581" s="269"/>
      <c r="AH581" s="270"/>
      <c r="AI581" s="271"/>
      <c r="AJ581" s="71"/>
      <c r="AK581" s="72"/>
      <c r="AL581" s="63"/>
      <c r="AM581" s="44"/>
      <c r="AN581" s="44"/>
      <c r="AO581" s="44"/>
      <c r="AP581" s="93"/>
      <c r="AQ581" s="93"/>
      <c r="AR581" s="44"/>
      <c r="AS581" s="44"/>
      <c r="AT581" s="44"/>
      <c r="AU581" s="44"/>
      <c r="AV581" s="44"/>
      <c r="AW581" s="44"/>
    </row>
    <row r="582" spans="1:49" ht="24" hidden="1" customHeight="1">
      <c r="A582" s="396">
        <f t="shared" si="22"/>
        <v>0</v>
      </c>
      <c r="B582" s="81">
        <f t="shared" si="25"/>
        <v>0</v>
      </c>
      <c r="N582" s="84" t="s">
        <v>145</v>
      </c>
      <c r="O582" s="83" t="s">
        <v>872</v>
      </c>
      <c r="P582" s="96"/>
      <c r="Q582" s="60" t="s">
        <v>456</v>
      </c>
      <c r="R582" s="297" t="s">
        <v>844</v>
      </c>
      <c r="S582" s="63"/>
      <c r="T582" s="63"/>
      <c r="U582" s="63"/>
      <c r="V582" s="63"/>
      <c r="W582" s="63"/>
      <c r="X582" s="63"/>
      <c r="Y582" s="63"/>
      <c r="Z582" s="268"/>
      <c r="AA582" s="63"/>
      <c r="AB582" s="67"/>
      <c r="AC582" s="68"/>
      <c r="AD582" s="69"/>
      <c r="AE582" s="269"/>
      <c r="AF582" s="69"/>
      <c r="AG582" s="269"/>
      <c r="AH582" s="270"/>
      <c r="AI582" s="271"/>
      <c r="AJ582" s="71"/>
      <c r="AK582" s="72"/>
      <c r="AL582" s="63"/>
      <c r="AM582" s="44"/>
      <c r="AN582" s="44"/>
      <c r="AO582" s="44"/>
      <c r="AP582" s="93"/>
      <c r="AQ582" s="93"/>
      <c r="AR582" s="44"/>
      <c r="AS582" s="44"/>
      <c r="AT582" s="44"/>
      <c r="AU582" s="44"/>
      <c r="AV582" s="44"/>
      <c r="AW582" s="44"/>
    </row>
    <row r="583" spans="1:49" ht="24" hidden="1" customHeight="1">
      <c r="A583" s="396">
        <f t="shared" si="22"/>
        <v>0</v>
      </c>
      <c r="B583" s="81">
        <f t="shared" si="25"/>
        <v>0</v>
      </c>
      <c r="N583" s="84" t="s">
        <v>145</v>
      </c>
      <c r="O583" s="83" t="s">
        <v>873</v>
      </c>
      <c r="P583" s="96"/>
      <c r="Q583" s="60" t="s">
        <v>456</v>
      </c>
      <c r="R583" s="297" t="s">
        <v>844</v>
      </c>
      <c r="S583" s="63"/>
      <c r="T583" s="63"/>
      <c r="U583" s="63"/>
      <c r="V583" s="63"/>
      <c r="W583" s="63"/>
      <c r="X583" s="63"/>
      <c r="Y583" s="63"/>
      <c r="Z583" s="268"/>
      <c r="AA583" s="63"/>
      <c r="AB583" s="67"/>
      <c r="AC583" s="68"/>
      <c r="AD583" s="69"/>
      <c r="AE583" s="269"/>
      <c r="AF583" s="69"/>
      <c r="AG583" s="269"/>
      <c r="AH583" s="270"/>
      <c r="AI583" s="271"/>
      <c r="AJ583" s="71"/>
      <c r="AK583" s="72"/>
      <c r="AL583" s="63"/>
      <c r="AM583" s="44"/>
      <c r="AN583" s="44"/>
      <c r="AO583" s="44"/>
      <c r="AP583" s="93"/>
      <c r="AQ583" s="93"/>
      <c r="AR583" s="44"/>
      <c r="AS583" s="44"/>
      <c r="AT583" s="44"/>
      <c r="AU583" s="44"/>
      <c r="AV583" s="44"/>
      <c r="AW583" s="44"/>
    </row>
    <row r="584" spans="1:49" ht="24" hidden="1" customHeight="1">
      <c r="A584" s="396">
        <f t="shared" si="22"/>
        <v>0</v>
      </c>
      <c r="B584" s="81">
        <f t="shared" si="25"/>
        <v>0</v>
      </c>
      <c r="N584" s="84" t="s">
        <v>145</v>
      </c>
      <c r="O584" s="83" t="s">
        <v>874</v>
      </c>
      <c r="P584" s="96"/>
      <c r="Q584" s="60" t="s">
        <v>456</v>
      </c>
      <c r="R584" s="297" t="s">
        <v>844</v>
      </c>
      <c r="S584" s="63"/>
      <c r="T584" s="63"/>
      <c r="U584" s="63"/>
      <c r="V584" s="63"/>
      <c r="W584" s="63"/>
      <c r="X584" s="63"/>
      <c r="Y584" s="63"/>
      <c r="Z584" s="268"/>
      <c r="AA584" s="63"/>
      <c r="AB584" s="67"/>
      <c r="AC584" s="68"/>
      <c r="AD584" s="69"/>
      <c r="AE584" s="269"/>
      <c r="AF584" s="69"/>
      <c r="AG584" s="269"/>
      <c r="AH584" s="270"/>
      <c r="AI584" s="271"/>
      <c r="AJ584" s="71"/>
      <c r="AK584" s="72"/>
      <c r="AL584" s="63"/>
      <c r="AM584" s="44"/>
      <c r="AN584" s="44"/>
      <c r="AO584" s="44"/>
      <c r="AP584" s="93"/>
      <c r="AQ584" s="93"/>
      <c r="AR584" s="44"/>
      <c r="AS584" s="44"/>
      <c r="AT584" s="44"/>
      <c r="AU584" s="44"/>
      <c r="AV584" s="44"/>
      <c r="AW584" s="44"/>
    </row>
    <row r="585" spans="1:49" ht="24" hidden="1" customHeight="1">
      <c r="A585" s="396">
        <f t="shared" si="22"/>
        <v>0</v>
      </c>
      <c r="B585" s="81">
        <f t="shared" si="25"/>
        <v>0</v>
      </c>
      <c r="N585" s="84" t="s">
        <v>145</v>
      </c>
      <c r="O585" s="83" t="s">
        <v>875</v>
      </c>
      <c r="P585" s="96"/>
      <c r="Q585" s="60" t="s">
        <v>456</v>
      </c>
      <c r="R585" s="297" t="s">
        <v>844</v>
      </c>
      <c r="S585" s="63"/>
      <c r="T585" s="63"/>
      <c r="U585" s="63"/>
      <c r="V585" s="63"/>
      <c r="W585" s="63"/>
      <c r="X585" s="63"/>
      <c r="Y585" s="63"/>
      <c r="Z585" s="268"/>
      <c r="AA585" s="63"/>
      <c r="AB585" s="67"/>
      <c r="AC585" s="68"/>
      <c r="AD585" s="69"/>
      <c r="AE585" s="269"/>
      <c r="AF585" s="69"/>
      <c r="AG585" s="269"/>
      <c r="AH585" s="270"/>
      <c r="AI585" s="271"/>
      <c r="AJ585" s="71"/>
      <c r="AK585" s="72"/>
      <c r="AL585" s="63"/>
      <c r="AM585" s="44"/>
      <c r="AN585" s="44"/>
      <c r="AO585" s="44"/>
      <c r="AP585" s="93"/>
      <c r="AQ585" s="93"/>
      <c r="AR585" s="44"/>
      <c r="AS585" s="44"/>
      <c r="AT585" s="44"/>
      <c r="AU585" s="44"/>
      <c r="AV585" s="44"/>
      <c r="AW585" s="44"/>
    </row>
    <row r="586" spans="1:49" ht="24" hidden="1" customHeight="1">
      <c r="A586" s="396">
        <f t="shared" ref="A586:A615" si="26">+J586*L586</f>
        <v>0</v>
      </c>
      <c r="B586" s="81">
        <f t="shared" si="25"/>
        <v>0</v>
      </c>
      <c r="N586" s="84" t="s">
        <v>145</v>
      </c>
      <c r="O586" s="83" t="s">
        <v>876</v>
      </c>
      <c r="P586" s="96"/>
      <c r="Q586" s="60" t="s">
        <v>456</v>
      </c>
      <c r="R586" s="297" t="s">
        <v>844</v>
      </c>
      <c r="S586" s="63"/>
      <c r="T586" s="63"/>
      <c r="U586" s="63"/>
      <c r="V586" s="63"/>
      <c r="W586" s="63"/>
      <c r="X586" s="63"/>
      <c r="Y586" s="63"/>
      <c r="Z586" s="268"/>
      <c r="AA586" s="63"/>
      <c r="AB586" s="67"/>
      <c r="AC586" s="68"/>
      <c r="AD586" s="69"/>
      <c r="AE586" s="269"/>
      <c r="AF586" s="69"/>
      <c r="AG586" s="269"/>
      <c r="AH586" s="270"/>
      <c r="AI586" s="271"/>
      <c r="AJ586" s="71"/>
      <c r="AK586" s="72"/>
      <c r="AL586" s="63"/>
      <c r="AM586" s="44"/>
      <c r="AN586" s="44"/>
      <c r="AO586" s="44"/>
      <c r="AP586" s="93"/>
      <c r="AQ586" s="93"/>
      <c r="AR586" s="44"/>
      <c r="AS586" s="44"/>
      <c r="AT586" s="44"/>
      <c r="AU586" s="44"/>
      <c r="AV586" s="44"/>
      <c r="AW586" s="44"/>
    </row>
    <row r="587" spans="1:49" ht="24" hidden="1" customHeight="1">
      <c r="A587" s="396">
        <f t="shared" si="26"/>
        <v>0</v>
      </c>
      <c r="B587" s="81">
        <f t="shared" si="25"/>
        <v>0</v>
      </c>
      <c r="N587" s="84" t="s">
        <v>145</v>
      </c>
      <c r="O587" s="83" t="s">
        <v>877</v>
      </c>
      <c r="P587" s="96"/>
      <c r="Q587" s="60" t="s">
        <v>456</v>
      </c>
      <c r="R587" s="297" t="s">
        <v>844</v>
      </c>
      <c r="S587" s="63"/>
      <c r="T587" s="63"/>
      <c r="U587" s="63"/>
      <c r="V587" s="63"/>
      <c r="W587" s="63"/>
      <c r="X587" s="63"/>
      <c r="Y587" s="63"/>
      <c r="Z587" s="268"/>
      <c r="AA587" s="63"/>
      <c r="AB587" s="67"/>
      <c r="AC587" s="68"/>
      <c r="AD587" s="69"/>
      <c r="AE587" s="269"/>
      <c r="AF587" s="69"/>
      <c r="AG587" s="269"/>
      <c r="AH587" s="270"/>
      <c r="AI587" s="271"/>
      <c r="AJ587" s="71"/>
      <c r="AK587" s="72"/>
      <c r="AL587" s="63"/>
      <c r="AM587" s="44"/>
      <c r="AN587" s="44"/>
      <c r="AO587" s="44"/>
      <c r="AP587" s="93"/>
      <c r="AQ587" s="93"/>
      <c r="AR587" s="44"/>
      <c r="AS587" s="44"/>
      <c r="AT587" s="44"/>
      <c r="AU587" s="44"/>
      <c r="AV587" s="44"/>
      <c r="AW587" s="44"/>
    </row>
    <row r="588" spans="1:49" ht="24" hidden="1" customHeight="1">
      <c r="A588" s="396">
        <f t="shared" si="26"/>
        <v>0</v>
      </c>
      <c r="B588" s="81">
        <f t="shared" si="25"/>
        <v>0</v>
      </c>
      <c r="N588" s="84" t="s">
        <v>145</v>
      </c>
      <c r="O588" s="83" t="s">
        <v>878</v>
      </c>
      <c r="P588" s="96"/>
      <c r="Q588" s="60" t="s">
        <v>456</v>
      </c>
      <c r="R588" s="297" t="s">
        <v>844</v>
      </c>
      <c r="S588" s="63"/>
      <c r="T588" s="63"/>
      <c r="U588" s="63"/>
      <c r="V588" s="63"/>
      <c r="W588" s="63"/>
      <c r="X588" s="63"/>
      <c r="Y588" s="63"/>
      <c r="Z588" s="268"/>
      <c r="AA588" s="63"/>
      <c r="AB588" s="67"/>
      <c r="AC588" s="68"/>
      <c r="AD588" s="69"/>
      <c r="AE588" s="269"/>
      <c r="AF588" s="69"/>
      <c r="AG588" s="269"/>
      <c r="AH588" s="270"/>
      <c r="AI588" s="271"/>
      <c r="AJ588" s="71"/>
      <c r="AK588" s="72"/>
      <c r="AL588" s="63"/>
      <c r="AM588" s="44"/>
      <c r="AN588" s="44"/>
      <c r="AO588" s="44"/>
      <c r="AP588" s="93"/>
      <c r="AQ588" s="93"/>
      <c r="AR588" s="44"/>
      <c r="AS588" s="44"/>
      <c r="AT588" s="44"/>
      <c r="AU588" s="44"/>
      <c r="AV588" s="44"/>
      <c r="AW588" s="44"/>
    </row>
    <row r="589" spans="1:49" ht="24" hidden="1" customHeight="1">
      <c r="A589" s="396">
        <f t="shared" si="26"/>
        <v>0</v>
      </c>
      <c r="B589" s="81">
        <f t="shared" si="25"/>
        <v>0</v>
      </c>
      <c r="N589" s="84" t="s">
        <v>145</v>
      </c>
      <c r="O589" s="83" t="s">
        <v>879</v>
      </c>
      <c r="P589" s="96"/>
      <c r="Q589" s="60" t="s">
        <v>456</v>
      </c>
      <c r="R589" s="297" t="s">
        <v>844</v>
      </c>
      <c r="S589" s="63"/>
      <c r="T589" s="63"/>
      <c r="U589" s="63"/>
      <c r="V589" s="63"/>
      <c r="W589" s="63"/>
      <c r="X589" s="63"/>
      <c r="Y589" s="63"/>
      <c r="Z589" s="268"/>
      <c r="AA589" s="63"/>
      <c r="AB589" s="67"/>
      <c r="AC589" s="68"/>
      <c r="AD589" s="69"/>
      <c r="AE589" s="269"/>
      <c r="AF589" s="69"/>
      <c r="AG589" s="269"/>
      <c r="AH589" s="270"/>
      <c r="AI589" s="271"/>
      <c r="AJ589" s="71"/>
      <c r="AK589" s="72"/>
      <c r="AL589" s="63"/>
      <c r="AM589" s="44"/>
      <c r="AN589" s="44"/>
      <c r="AO589" s="44"/>
      <c r="AP589" s="93"/>
      <c r="AQ589" s="93"/>
      <c r="AR589" s="44"/>
      <c r="AS589" s="44"/>
      <c r="AT589" s="44"/>
      <c r="AU589" s="44"/>
      <c r="AV589" s="44"/>
      <c r="AW589" s="44"/>
    </row>
    <row r="590" spans="1:49" ht="24" hidden="1" customHeight="1">
      <c r="A590" s="396">
        <f t="shared" si="26"/>
        <v>0</v>
      </c>
      <c r="B590" s="81">
        <f t="shared" si="25"/>
        <v>0</v>
      </c>
      <c r="N590" s="84" t="s">
        <v>145</v>
      </c>
      <c r="O590" s="83" t="s">
        <v>880</v>
      </c>
      <c r="P590" s="96"/>
      <c r="Q590" s="60" t="s">
        <v>456</v>
      </c>
      <c r="R590" s="297" t="s">
        <v>844</v>
      </c>
      <c r="S590" s="63"/>
      <c r="T590" s="63"/>
      <c r="U590" s="63"/>
      <c r="V590" s="63"/>
      <c r="W590" s="63"/>
      <c r="X590" s="63"/>
      <c r="Y590" s="63"/>
      <c r="Z590" s="268"/>
      <c r="AA590" s="63"/>
      <c r="AB590" s="67"/>
      <c r="AC590" s="68"/>
      <c r="AD590" s="69"/>
      <c r="AE590" s="269"/>
      <c r="AF590" s="69"/>
      <c r="AG590" s="269"/>
      <c r="AH590" s="270"/>
      <c r="AI590" s="271"/>
      <c r="AJ590" s="71"/>
      <c r="AK590" s="72"/>
      <c r="AL590" s="63"/>
      <c r="AM590" s="44"/>
      <c r="AN590" s="44"/>
      <c r="AO590" s="44"/>
      <c r="AP590" s="93"/>
      <c r="AQ590" s="93"/>
      <c r="AR590" s="44"/>
      <c r="AS590" s="44"/>
      <c r="AT590" s="44"/>
      <c r="AU590" s="44"/>
      <c r="AV590" s="44"/>
      <c r="AW590" s="44"/>
    </row>
    <row r="591" spans="1:49" ht="24" hidden="1" customHeight="1">
      <c r="A591" s="396">
        <f t="shared" si="26"/>
        <v>0</v>
      </c>
      <c r="B591" s="81">
        <f t="shared" si="25"/>
        <v>0</v>
      </c>
      <c r="N591" s="84" t="s">
        <v>145</v>
      </c>
      <c r="O591" s="83" t="s">
        <v>881</v>
      </c>
      <c r="P591" s="96"/>
      <c r="Q591" s="60" t="s">
        <v>456</v>
      </c>
      <c r="R591" s="297" t="s">
        <v>844</v>
      </c>
      <c r="S591" s="63"/>
      <c r="T591" s="63"/>
      <c r="U591" s="63"/>
      <c r="V591" s="63"/>
      <c r="W591" s="63"/>
      <c r="X591" s="63"/>
      <c r="Y591" s="63"/>
      <c r="Z591" s="268"/>
      <c r="AA591" s="63"/>
      <c r="AB591" s="67"/>
      <c r="AC591" s="68"/>
      <c r="AD591" s="69"/>
      <c r="AE591" s="269"/>
      <c r="AF591" s="69"/>
      <c r="AG591" s="269"/>
      <c r="AH591" s="270"/>
      <c r="AI591" s="271"/>
      <c r="AJ591" s="71"/>
      <c r="AK591" s="72"/>
      <c r="AL591" s="63"/>
      <c r="AM591" s="44"/>
      <c r="AN591" s="44"/>
      <c r="AO591" s="44"/>
      <c r="AP591" s="93"/>
      <c r="AQ591" s="93"/>
      <c r="AR591" s="44"/>
      <c r="AS591" s="44"/>
      <c r="AT591" s="44"/>
      <c r="AU591" s="44"/>
      <c r="AV591" s="44"/>
      <c r="AW591" s="44"/>
    </row>
    <row r="592" spans="1:49" ht="24" hidden="1" customHeight="1">
      <c r="A592" s="396">
        <f t="shared" si="26"/>
        <v>0</v>
      </c>
      <c r="B592" s="81">
        <f t="shared" si="25"/>
        <v>0</v>
      </c>
      <c r="N592" s="84" t="s">
        <v>145</v>
      </c>
      <c r="O592" s="83" t="s">
        <v>882</v>
      </c>
      <c r="P592" s="96"/>
      <c r="Q592" s="60" t="s">
        <v>456</v>
      </c>
      <c r="R592" s="297" t="s">
        <v>844</v>
      </c>
      <c r="S592" s="63"/>
      <c r="T592" s="63"/>
      <c r="U592" s="63"/>
      <c r="V592" s="63"/>
      <c r="W592" s="63"/>
      <c r="X592" s="63"/>
      <c r="Y592" s="63"/>
      <c r="Z592" s="268"/>
      <c r="AA592" s="63"/>
      <c r="AB592" s="67"/>
      <c r="AC592" s="68"/>
      <c r="AD592" s="69"/>
      <c r="AE592" s="269"/>
      <c r="AF592" s="69"/>
      <c r="AG592" s="269"/>
      <c r="AH592" s="270"/>
      <c r="AI592" s="271"/>
      <c r="AJ592" s="71"/>
      <c r="AK592" s="72"/>
      <c r="AL592" s="63"/>
      <c r="AM592" s="44"/>
      <c r="AN592" s="44"/>
      <c r="AO592" s="44"/>
      <c r="AP592" s="93"/>
      <c r="AQ592" s="93"/>
      <c r="AR592" s="44"/>
      <c r="AS592" s="44"/>
      <c r="AT592" s="44"/>
      <c r="AU592" s="44"/>
      <c r="AV592" s="44"/>
      <c r="AW592" s="44"/>
    </row>
    <row r="593" spans="1:49" ht="24" hidden="1" customHeight="1">
      <c r="A593" s="396">
        <f t="shared" si="26"/>
        <v>0</v>
      </c>
      <c r="B593" s="81">
        <f t="shared" si="25"/>
        <v>0</v>
      </c>
      <c r="N593" s="84" t="s">
        <v>145</v>
      </c>
      <c r="O593" s="83" t="s">
        <v>883</v>
      </c>
      <c r="P593" s="96"/>
      <c r="Q593" s="60" t="s">
        <v>456</v>
      </c>
      <c r="R593" s="297" t="s">
        <v>844</v>
      </c>
      <c r="S593" s="63"/>
      <c r="T593" s="63"/>
      <c r="U593" s="63"/>
      <c r="V593" s="63"/>
      <c r="W593" s="63"/>
      <c r="X593" s="63"/>
      <c r="Y593" s="63"/>
      <c r="Z593" s="268"/>
      <c r="AA593" s="63"/>
      <c r="AB593" s="67"/>
      <c r="AC593" s="68"/>
      <c r="AD593" s="69"/>
      <c r="AE593" s="269"/>
      <c r="AF593" s="69"/>
      <c r="AG593" s="269"/>
      <c r="AH593" s="270"/>
      <c r="AI593" s="271"/>
      <c r="AJ593" s="71"/>
      <c r="AK593" s="72"/>
      <c r="AL593" s="63"/>
      <c r="AM593" s="44"/>
      <c r="AN593" s="44"/>
      <c r="AO593" s="44"/>
      <c r="AP593" s="93"/>
      <c r="AQ593" s="93"/>
      <c r="AR593" s="44"/>
      <c r="AS593" s="44"/>
      <c r="AT593" s="44"/>
      <c r="AU593" s="44"/>
      <c r="AV593" s="44"/>
      <c r="AW593" s="44"/>
    </row>
    <row r="594" spans="1:49" ht="24" hidden="1" customHeight="1">
      <c r="A594" s="396">
        <f t="shared" si="26"/>
        <v>0</v>
      </c>
      <c r="B594" s="81">
        <f t="shared" si="25"/>
        <v>0</v>
      </c>
      <c r="N594" s="84" t="s">
        <v>145</v>
      </c>
      <c r="O594" s="83" t="s">
        <v>884</v>
      </c>
      <c r="P594" s="96"/>
      <c r="Q594" s="60" t="s">
        <v>456</v>
      </c>
      <c r="R594" s="297" t="s">
        <v>844</v>
      </c>
      <c r="S594" s="63"/>
      <c r="T594" s="63"/>
      <c r="U594" s="63"/>
      <c r="V594" s="63"/>
      <c r="W594" s="63"/>
      <c r="X594" s="63"/>
      <c r="Y594" s="63"/>
      <c r="Z594" s="268"/>
      <c r="AA594" s="63"/>
      <c r="AB594" s="67"/>
      <c r="AC594" s="68"/>
      <c r="AD594" s="69"/>
      <c r="AE594" s="269"/>
      <c r="AF594" s="69"/>
      <c r="AG594" s="269"/>
      <c r="AH594" s="270"/>
      <c r="AI594" s="271"/>
      <c r="AJ594" s="71"/>
      <c r="AK594" s="72"/>
      <c r="AL594" s="63"/>
      <c r="AM594" s="44"/>
      <c r="AN594" s="44"/>
      <c r="AO594" s="44"/>
      <c r="AP594" s="93"/>
      <c r="AQ594" s="93"/>
      <c r="AR594" s="44"/>
      <c r="AS594" s="44"/>
      <c r="AT594" s="44"/>
      <c r="AU594" s="44"/>
      <c r="AV594" s="44"/>
      <c r="AW594" s="44"/>
    </row>
    <row r="595" spans="1:49" ht="24" hidden="1" customHeight="1">
      <c r="A595" s="396">
        <f t="shared" si="26"/>
        <v>0</v>
      </c>
      <c r="B595" s="81">
        <f t="shared" si="25"/>
        <v>0</v>
      </c>
      <c r="N595" s="84" t="s">
        <v>145</v>
      </c>
      <c r="O595" s="83" t="s">
        <v>885</v>
      </c>
      <c r="P595" s="96"/>
      <c r="Q595" s="60" t="s">
        <v>456</v>
      </c>
      <c r="R595" s="297" t="s">
        <v>844</v>
      </c>
      <c r="S595" s="63"/>
      <c r="T595" s="63"/>
      <c r="U595" s="63"/>
      <c r="V595" s="63"/>
      <c r="W595" s="63"/>
      <c r="X595" s="63"/>
      <c r="Y595" s="63"/>
      <c r="Z595" s="268"/>
      <c r="AA595" s="63"/>
      <c r="AB595" s="67"/>
      <c r="AC595" s="68"/>
      <c r="AD595" s="69"/>
      <c r="AE595" s="269"/>
      <c r="AF595" s="69"/>
      <c r="AG595" s="269"/>
      <c r="AH595" s="270"/>
      <c r="AI595" s="271"/>
      <c r="AJ595" s="71"/>
      <c r="AK595" s="72"/>
      <c r="AL595" s="63"/>
      <c r="AM595" s="44"/>
      <c r="AN595" s="44"/>
      <c r="AO595" s="44"/>
      <c r="AP595" s="93"/>
      <c r="AQ595" s="93"/>
      <c r="AR595" s="44"/>
      <c r="AS595" s="44"/>
      <c r="AT595" s="44"/>
      <c r="AU595" s="44"/>
      <c r="AV595" s="44"/>
      <c r="AW595" s="44"/>
    </row>
    <row r="596" spans="1:49" ht="24" hidden="1" customHeight="1">
      <c r="A596" s="396">
        <f t="shared" si="26"/>
        <v>0</v>
      </c>
      <c r="B596" s="81">
        <f t="shared" si="25"/>
        <v>0</v>
      </c>
      <c r="N596" s="84" t="s">
        <v>145</v>
      </c>
      <c r="O596" s="83" t="s">
        <v>886</v>
      </c>
      <c r="P596" s="96"/>
      <c r="Q596" s="60" t="s">
        <v>456</v>
      </c>
      <c r="R596" s="297" t="s">
        <v>844</v>
      </c>
      <c r="S596" s="63"/>
      <c r="T596" s="63"/>
      <c r="U596" s="63"/>
      <c r="V596" s="63"/>
      <c r="W596" s="63"/>
      <c r="X596" s="63"/>
      <c r="Y596" s="63"/>
      <c r="Z596" s="268"/>
      <c r="AA596" s="63"/>
      <c r="AB596" s="67"/>
      <c r="AC596" s="68"/>
      <c r="AD596" s="69"/>
      <c r="AE596" s="269"/>
      <c r="AF596" s="69"/>
      <c r="AG596" s="269"/>
      <c r="AH596" s="270"/>
      <c r="AI596" s="271"/>
      <c r="AJ596" s="71"/>
      <c r="AK596" s="72"/>
      <c r="AL596" s="63"/>
      <c r="AM596" s="44"/>
      <c r="AN596" s="44"/>
      <c r="AO596" s="44"/>
      <c r="AP596" s="93"/>
      <c r="AQ596" s="93"/>
      <c r="AR596" s="44"/>
      <c r="AS596" s="44"/>
      <c r="AT596" s="44"/>
      <c r="AU596" s="44"/>
      <c r="AV596" s="44"/>
      <c r="AW596" s="44"/>
    </row>
    <row r="597" spans="1:49" ht="24" hidden="1" customHeight="1">
      <c r="A597" s="396">
        <f t="shared" si="26"/>
        <v>0</v>
      </c>
      <c r="B597" s="81">
        <f t="shared" si="25"/>
        <v>0</v>
      </c>
      <c r="N597" s="84" t="s">
        <v>145</v>
      </c>
      <c r="O597" s="83" t="s">
        <v>887</v>
      </c>
      <c r="P597" s="96"/>
      <c r="Q597" s="60" t="s">
        <v>456</v>
      </c>
      <c r="R597" s="297" t="s">
        <v>844</v>
      </c>
      <c r="S597" s="63"/>
      <c r="T597" s="63"/>
      <c r="U597" s="63"/>
      <c r="V597" s="63"/>
      <c r="W597" s="63"/>
      <c r="X597" s="63"/>
      <c r="Y597" s="63"/>
      <c r="Z597" s="268"/>
      <c r="AA597" s="63"/>
      <c r="AB597" s="67"/>
      <c r="AC597" s="68"/>
      <c r="AD597" s="69"/>
      <c r="AE597" s="269"/>
      <c r="AF597" s="69"/>
      <c r="AG597" s="269"/>
      <c r="AH597" s="270"/>
      <c r="AI597" s="271"/>
      <c r="AJ597" s="71"/>
      <c r="AK597" s="72"/>
      <c r="AL597" s="63"/>
      <c r="AM597" s="44"/>
      <c r="AN597" s="44"/>
      <c r="AO597" s="44"/>
      <c r="AP597" s="93"/>
      <c r="AQ597" s="93"/>
      <c r="AR597" s="44"/>
      <c r="AS597" s="44"/>
      <c r="AT597" s="44"/>
      <c r="AU597" s="44"/>
      <c r="AV597" s="44"/>
      <c r="AW597" s="44"/>
    </row>
    <row r="598" spans="1:49" ht="24" hidden="1" customHeight="1">
      <c r="A598" s="396">
        <f t="shared" si="26"/>
        <v>0</v>
      </c>
      <c r="B598" s="81">
        <f t="shared" si="25"/>
        <v>0</v>
      </c>
      <c r="N598" s="84" t="s">
        <v>145</v>
      </c>
      <c r="O598" s="83" t="s">
        <v>888</v>
      </c>
      <c r="P598" s="96"/>
      <c r="Q598" s="60" t="s">
        <v>456</v>
      </c>
      <c r="R598" s="297" t="s">
        <v>844</v>
      </c>
      <c r="S598" s="63"/>
      <c r="T598" s="63"/>
      <c r="U598" s="63"/>
      <c r="V598" s="63"/>
      <c r="W598" s="63"/>
      <c r="X598" s="63"/>
      <c r="Y598" s="63"/>
      <c r="Z598" s="268"/>
      <c r="AA598" s="63"/>
      <c r="AB598" s="67"/>
      <c r="AC598" s="68"/>
      <c r="AD598" s="69"/>
      <c r="AE598" s="269"/>
      <c r="AF598" s="69"/>
      <c r="AG598" s="269"/>
      <c r="AH598" s="270"/>
      <c r="AI598" s="271"/>
      <c r="AJ598" s="71"/>
      <c r="AK598" s="72"/>
      <c r="AL598" s="63"/>
      <c r="AM598" s="44"/>
      <c r="AN598" s="44"/>
      <c r="AO598" s="44"/>
      <c r="AP598" s="93"/>
      <c r="AQ598" s="93"/>
      <c r="AR598" s="44"/>
      <c r="AS598" s="44"/>
      <c r="AT598" s="44"/>
      <c r="AU598" s="44"/>
      <c r="AV598" s="44"/>
      <c r="AW598" s="44"/>
    </row>
    <row r="599" spans="1:49" ht="24" hidden="1" customHeight="1">
      <c r="A599" s="396">
        <f t="shared" si="26"/>
        <v>0</v>
      </c>
      <c r="B599" s="81">
        <f t="shared" si="25"/>
        <v>0</v>
      </c>
      <c r="N599" s="84" t="s">
        <v>145</v>
      </c>
      <c r="O599" s="83" t="s">
        <v>889</v>
      </c>
      <c r="P599" s="96"/>
      <c r="Q599" s="60" t="s">
        <v>456</v>
      </c>
      <c r="R599" s="297" t="s">
        <v>844</v>
      </c>
      <c r="S599" s="63"/>
      <c r="T599" s="63"/>
      <c r="U599" s="63"/>
      <c r="V599" s="63"/>
      <c r="W599" s="63"/>
      <c r="X599" s="63"/>
      <c r="Y599" s="63"/>
      <c r="Z599" s="268"/>
      <c r="AA599" s="63"/>
      <c r="AB599" s="67"/>
      <c r="AC599" s="68"/>
      <c r="AD599" s="69"/>
      <c r="AE599" s="269"/>
      <c r="AF599" s="69"/>
      <c r="AG599" s="269"/>
      <c r="AH599" s="270"/>
      <c r="AI599" s="271"/>
      <c r="AJ599" s="71"/>
      <c r="AK599" s="72"/>
      <c r="AL599" s="63"/>
      <c r="AM599" s="44"/>
      <c r="AN599" s="44"/>
      <c r="AO599" s="44"/>
      <c r="AP599" s="93"/>
      <c r="AQ599" s="93"/>
      <c r="AR599" s="44"/>
      <c r="AS599" s="44"/>
      <c r="AT599" s="44"/>
      <c r="AU599" s="44"/>
      <c r="AV599" s="44"/>
      <c r="AW599" s="44"/>
    </row>
    <row r="600" spans="1:49" ht="24" hidden="1" customHeight="1">
      <c r="A600" s="396">
        <f t="shared" si="26"/>
        <v>0</v>
      </c>
      <c r="B600" s="81">
        <f t="shared" si="25"/>
        <v>0</v>
      </c>
      <c r="N600" s="84" t="s">
        <v>145</v>
      </c>
      <c r="O600" s="83" t="s">
        <v>890</v>
      </c>
      <c r="P600" s="96"/>
      <c r="Q600" s="60" t="s">
        <v>456</v>
      </c>
      <c r="R600" s="297" t="s">
        <v>844</v>
      </c>
      <c r="S600" s="63"/>
      <c r="T600" s="63"/>
      <c r="U600" s="63"/>
      <c r="V600" s="63"/>
      <c r="W600" s="63"/>
      <c r="X600" s="63"/>
      <c r="Y600" s="63"/>
      <c r="Z600" s="268"/>
      <c r="AA600" s="63"/>
      <c r="AB600" s="67"/>
      <c r="AC600" s="68"/>
      <c r="AD600" s="69"/>
      <c r="AE600" s="269"/>
      <c r="AF600" s="69"/>
      <c r="AG600" s="269"/>
      <c r="AH600" s="270"/>
      <c r="AI600" s="271"/>
      <c r="AJ600" s="71"/>
      <c r="AK600" s="72"/>
      <c r="AL600" s="63"/>
      <c r="AM600" s="44"/>
      <c r="AN600" s="44"/>
      <c r="AO600" s="44"/>
      <c r="AP600" s="93"/>
      <c r="AQ600" s="93"/>
      <c r="AR600" s="44"/>
      <c r="AS600" s="44"/>
      <c r="AT600" s="44"/>
      <c r="AU600" s="44"/>
      <c r="AV600" s="44"/>
      <c r="AW600" s="44"/>
    </row>
    <row r="601" spans="1:49" ht="24" hidden="1" customHeight="1">
      <c r="A601" s="396">
        <f t="shared" si="26"/>
        <v>0</v>
      </c>
      <c r="B601" s="81">
        <f t="shared" si="25"/>
        <v>0</v>
      </c>
      <c r="N601" s="84" t="s">
        <v>145</v>
      </c>
      <c r="O601" s="83" t="s">
        <v>891</v>
      </c>
      <c r="P601" s="96"/>
      <c r="Q601" s="60" t="s">
        <v>456</v>
      </c>
      <c r="R601" s="297" t="s">
        <v>844</v>
      </c>
      <c r="S601" s="63"/>
      <c r="T601" s="63"/>
      <c r="U601" s="63"/>
      <c r="V601" s="63"/>
      <c r="W601" s="63"/>
      <c r="X601" s="63"/>
      <c r="Y601" s="63"/>
      <c r="Z601" s="268"/>
      <c r="AA601" s="63"/>
      <c r="AB601" s="67"/>
      <c r="AC601" s="68"/>
      <c r="AD601" s="69"/>
      <c r="AE601" s="269"/>
      <c r="AF601" s="69"/>
      <c r="AG601" s="269"/>
      <c r="AH601" s="270"/>
      <c r="AI601" s="271"/>
      <c r="AJ601" s="71"/>
      <c r="AK601" s="72"/>
      <c r="AL601" s="63"/>
      <c r="AM601" s="44"/>
      <c r="AN601" s="44"/>
      <c r="AO601" s="44"/>
      <c r="AP601" s="93"/>
      <c r="AQ601" s="93"/>
      <c r="AR601" s="44"/>
      <c r="AS601" s="44"/>
      <c r="AT601" s="44"/>
      <c r="AU601" s="44"/>
      <c r="AV601" s="44"/>
      <c r="AW601" s="44"/>
    </row>
    <row r="602" spans="1:49" ht="24" hidden="1" customHeight="1">
      <c r="A602" s="396">
        <f t="shared" si="26"/>
        <v>0</v>
      </c>
      <c r="B602" s="81">
        <f t="shared" si="25"/>
        <v>0</v>
      </c>
      <c r="N602" s="84" t="s">
        <v>145</v>
      </c>
      <c r="O602" s="83" t="s">
        <v>892</v>
      </c>
      <c r="P602" s="96"/>
      <c r="Q602" s="60" t="s">
        <v>456</v>
      </c>
      <c r="R602" s="297" t="s">
        <v>844</v>
      </c>
      <c r="S602" s="63"/>
      <c r="T602" s="63"/>
      <c r="U602" s="63"/>
      <c r="V602" s="63"/>
      <c r="W602" s="63"/>
      <c r="X602" s="63"/>
      <c r="Y602" s="63"/>
      <c r="Z602" s="268"/>
      <c r="AA602" s="63"/>
      <c r="AB602" s="67"/>
      <c r="AC602" s="68"/>
      <c r="AD602" s="69"/>
      <c r="AE602" s="269"/>
      <c r="AF602" s="69"/>
      <c r="AG602" s="269"/>
      <c r="AH602" s="270"/>
      <c r="AI602" s="271"/>
      <c r="AJ602" s="71"/>
      <c r="AK602" s="72"/>
      <c r="AL602" s="63"/>
      <c r="AM602" s="44"/>
      <c r="AN602" s="44"/>
      <c r="AO602" s="44"/>
      <c r="AP602" s="93"/>
      <c r="AQ602" s="93"/>
      <c r="AR602" s="44"/>
      <c r="AS602" s="44"/>
      <c r="AT602" s="44"/>
      <c r="AU602" s="44"/>
      <c r="AV602" s="44"/>
      <c r="AW602" s="44"/>
    </row>
    <row r="603" spans="1:49" ht="24" hidden="1" customHeight="1">
      <c r="A603" s="396">
        <f t="shared" si="26"/>
        <v>0</v>
      </c>
      <c r="B603" s="81">
        <f t="shared" si="25"/>
        <v>0</v>
      </c>
      <c r="N603" s="84" t="s">
        <v>145</v>
      </c>
      <c r="O603" s="83" t="s">
        <v>893</v>
      </c>
      <c r="P603" s="96"/>
      <c r="Q603" s="60" t="s">
        <v>456</v>
      </c>
      <c r="R603" s="297" t="s">
        <v>844</v>
      </c>
      <c r="S603" s="63"/>
      <c r="T603" s="63"/>
      <c r="U603" s="63"/>
      <c r="V603" s="63"/>
      <c r="W603" s="63"/>
      <c r="X603" s="63"/>
      <c r="Y603" s="63"/>
      <c r="Z603" s="268"/>
      <c r="AA603" s="63"/>
      <c r="AB603" s="67"/>
      <c r="AC603" s="68"/>
      <c r="AD603" s="69"/>
      <c r="AE603" s="269"/>
      <c r="AF603" s="69"/>
      <c r="AG603" s="269"/>
      <c r="AH603" s="270"/>
      <c r="AI603" s="271"/>
      <c r="AJ603" s="71"/>
      <c r="AK603" s="72"/>
      <c r="AL603" s="63"/>
      <c r="AM603" s="44"/>
      <c r="AN603" s="44"/>
      <c r="AO603" s="44"/>
      <c r="AP603" s="93"/>
      <c r="AQ603" s="93"/>
      <c r="AR603" s="44"/>
      <c r="AS603" s="44"/>
      <c r="AT603" s="44"/>
      <c r="AU603" s="44"/>
      <c r="AV603" s="44"/>
      <c r="AW603" s="44"/>
    </row>
    <row r="604" spans="1:49" ht="24" hidden="1" customHeight="1">
      <c r="A604" s="396">
        <f t="shared" si="26"/>
        <v>0</v>
      </c>
      <c r="B604" s="81">
        <f t="shared" si="25"/>
        <v>0</v>
      </c>
      <c r="N604" s="84" t="s">
        <v>145</v>
      </c>
      <c r="O604" s="83" t="s">
        <v>894</v>
      </c>
      <c r="P604" s="96"/>
      <c r="Q604" s="60" t="s">
        <v>456</v>
      </c>
      <c r="R604" s="297" t="s">
        <v>844</v>
      </c>
      <c r="S604" s="63"/>
      <c r="T604" s="63"/>
      <c r="U604" s="63"/>
      <c r="V604" s="63"/>
      <c r="W604" s="63"/>
      <c r="X604" s="63"/>
      <c r="Y604" s="63"/>
      <c r="Z604" s="268"/>
      <c r="AA604" s="63"/>
      <c r="AB604" s="67"/>
      <c r="AC604" s="68"/>
      <c r="AD604" s="69"/>
      <c r="AE604" s="269"/>
      <c r="AF604" s="69"/>
      <c r="AG604" s="269"/>
      <c r="AH604" s="270"/>
      <c r="AI604" s="271"/>
      <c r="AJ604" s="71"/>
      <c r="AK604" s="72"/>
      <c r="AL604" s="63"/>
      <c r="AM604" s="44"/>
      <c r="AN604" s="44"/>
      <c r="AO604" s="44"/>
      <c r="AP604" s="93"/>
      <c r="AQ604" s="93"/>
      <c r="AR604" s="44"/>
      <c r="AS604" s="44"/>
      <c r="AT604" s="44"/>
      <c r="AU604" s="44"/>
      <c r="AV604" s="44"/>
      <c r="AW604" s="44"/>
    </row>
    <row r="605" spans="1:49" ht="24" hidden="1" customHeight="1">
      <c r="A605" s="396">
        <f t="shared" si="26"/>
        <v>0</v>
      </c>
      <c r="B605" s="81">
        <f t="shared" si="25"/>
        <v>0</v>
      </c>
      <c r="N605" s="84" t="s">
        <v>145</v>
      </c>
      <c r="O605" s="83" t="s">
        <v>895</v>
      </c>
      <c r="P605" s="96"/>
      <c r="Q605" s="60" t="s">
        <v>456</v>
      </c>
      <c r="R605" s="297" t="s">
        <v>844</v>
      </c>
      <c r="S605" s="63"/>
      <c r="T605" s="63"/>
      <c r="U605" s="63"/>
      <c r="V605" s="63"/>
      <c r="W605" s="63"/>
      <c r="X605" s="63"/>
      <c r="Y605" s="63"/>
      <c r="Z605" s="268"/>
      <c r="AA605" s="63"/>
      <c r="AB605" s="67"/>
      <c r="AC605" s="68"/>
      <c r="AD605" s="69"/>
      <c r="AE605" s="269"/>
      <c r="AF605" s="69"/>
      <c r="AG605" s="269"/>
      <c r="AH605" s="270"/>
      <c r="AI605" s="271"/>
      <c r="AJ605" s="71"/>
      <c r="AK605" s="72"/>
      <c r="AL605" s="63"/>
      <c r="AM605" s="44"/>
      <c r="AN605" s="44"/>
      <c r="AO605" s="44"/>
      <c r="AP605" s="93"/>
      <c r="AQ605" s="93"/>
      <c r="AR605" s="44"/>
      <c r="AS605" s="44"/>
      <c r="AT605" s="44"/>
      <c r="AU605" s="44"/>
      <c r="AV605" s="44"/>
      <c r="AW605" s="44"/>
    </row>
    <row r="606" spans="1:49" ht="24" hidden="1" customHeight="1">
      <c r="A606" s="396">
        <f t="shared" si="26"/>
        <v>0</v>
      </c>
      <c r="B606" s="81">
        <f t="shared" si="25"/>
        <v>0</v>
      </c>
      <c r="N606" s="84" t="s">
        <v>145</v>
      </c>
      <c r="O606" s="83" t="s">
        <v>896</v>
      </c>
      <c r="P606" s="96"/>
      <c r="Q606" s="60" t="s">
        <v>456</v>
      </c>
      <c r="R606" s="297" t="s">
        <v>844</v>
      </c>
      <c r="S606" s="63"/>
      <c r="T606" s="63"/>
      <c r="U606" s="63"/>
      <c r="V606" s="63"/>
      <c r="W606" s="63"/>
      <c r="X606" s="63"/>
      <c r="Y606" s="63"/>
      <c r="Z606" s="268"/>
      <c r="AA606" s="63"/>
      <c r="AB606" s="67"/>
      <c r="AC606" s="68"/>
      <c r="AD606" s="69"/>
      <c r="AE606" s="269"/>
      <c r="AF606" s="69"/>
      <c r="AG606" s="269"/>
      <c r="AH606" s="270"/>
      <c r="AI606" s="271"/>
      <c r="AJ606" s="71"/>
      <c r="AK606" s="72"/>
      <c r="AL606" s="63"/>
      <c r="AM606" s="44"/>
      <c r="AN606" s="44"/>
      <c r="AO606" s="44"/>
      <c r="AP606" s="93"/>
      <c r="AQ606" s="93"/>
      <c r="AR606" s="44"/>
      <c r="AS606" s="44"/>
      <c r="AT606" s="44"/>
      <c r="AU606" s="44"/>
      <c r="AV606" s="44"/>
      <c r="AW606" s="44"/>
    </row>
    <row r="607" spans="1:49" ht="24" hidden="1" customHeight="1">
      <c r="A607" s="396">
        <f t="shared" si="26"/>
        <v>0</v>
      </c>
      <c r="B607" s="81">
        <f t="shared" si="25"/>
        <v>0</v>
      </c>
      <c r="N607" s="84" t="s">
        <v>145</v>
      </c>
      <c r="O607" s="83" t="s">
        <v>897</v>
      </c>
      <c r="P607" s="96"/>
      <c r="Q607" s="60" t="s">
        <v>456</v>
      </c>
      <c r="R607" s="297" t="s">
        <v>844</v>
      </c>
      <c r="S607" s="63"/>
      <c r="T607" s="63"/>
      <c r="U607" s="63"/>
      <c r="V607" s="63"/>
      <c r="W607" s="63"/>
      <c r="X607" s="63"/>
      <c r="Y607" s="63"/>
      <c r="Z607" s="268"/>
      <c r="AA607" s="63"/>
      <c r="AB607" s="67"/>
      <c r="AC607" s="68"/>
      <c r="AD607" s="69"/>
      <c r="AE607" s="269"/>
      <c r="AF607" s="69"/>
      <c r="AG607" s="269"/>
      <c r="AH607" s="270"/>
      <c r="AI607" s="271"/>
      <c r="AJ607" s="71"/>
      <c r="AK607" s="72"/>
      <c r="AL607" s="63"/>
      <c r="AM607" s="44"/>
      <c r="AN607" s="44"/>
      <c r="AO607" s="44"/>
      <c r="AP607" s="93"/>
      <c r="AQ607" s="93"/>
      <c r="AR607" s="44"/>
      <c r="AS607" s="44"/>
      <c r="AT607" s="44"/>
      <c r="AU607" s="44"/>
      <c r="AV607" s="44"/>
      <c r="AW607" s="44"/>
    </row>
    <row r="608" spans="1:49" s="229" customFormat="1" hidden="1">
      <c r="A608" s="396">
        <f t="shared" si="26"/>
        <v>0</v>
      </c>
      <c r="B608" s="81">
        <f t="shared" si="25"/>
        <v>0</v>
      </c>
      <c r="C608" s="81"/>
      <c r="D608" s="221"/>
      <c r="E608" s="221"/>
      <c r="F608" s="221"/>
      <c r="G608" s="222"/>
      <c r="H608" s="223"/>
      <c r="I608" s="221"/>
      <c r="J608" s="221"/>
      <c r="K608" s="224"/>
      <c r="L608" s="225"/>
      <c r="M608" s="224"/>
      <c r="N608" s="301"/>
      <c r="O608" s="227" t="s">
        <v>898</v>
      </c>
      <c r="P608" s="227"/>
      <c r="Q608" s="226" t="s">
        <v>456</v>
      </c>
      <c r="R608" s="303" t="s">
        <v>844</v>
      </c>
      <c r="S608" s="302"/>
      <c r="T608" s="302"/>
      <c r="U608" s="302"/>
      <c r="V608" s="302"/>
      <c r="W608" s="302"/>
      <c r="X608" s="302"/>
      <c r="Y608" s="302"/>
      <c r="Z608" s="311"/>
      <c r="AA608" s="302"/>
      <c r="AB608" s="306"/>
      <c r="AC608" s="307"/>
      <c r="AD608" s="312"/>
      <c r="AE608" s="308"/>
      <c r="AF608" s="312"/>
      <c r="AG608" s="308"/>
      <c r="AH608" s="313"/>
      <c r="AI608" s="310"/>
      <c r="AJ608" s="314"/>
      <c r="AK608" s="315"/>
      <c r="AL608" s="302"/>
      <c r="AM608" s="247"/>
      <c r="AN608" s="247"/>
      <c r="AO608" s="247"/>
      <c r="AP608" s="316"/>
      <c r="AQ608" s="316"/>
      <c r="AR608" s="247"/>
      <c r="AS608" s="247"/>
      <c r="AT608" s="247"/>
      <c r="AU608" s="247"/>
      <c r="AV608" s="247"/>
      <c r="AW608" s="247"/>
    </row>
    <row r="609" spans="1:49" s="229" customFormat="1" ht="12.75" hidden="1" customHeight="1">
      <c r="A609" s="396">
        <f t="shared" si="26"/>
        <v>0</v>
      </c>
      <c r="B609" s="81">
        <f t="shared" si="25"/>
        <v>0</v>
      </c>
      <c r="C609" s="81"/>
      <c r="D609" s="221"/>
      <c r="E609" s="221"/>
      <c r="F609" s="221"/>
      <c r="G609" s="222"/>
      <c r="H609" s="223"/>
      <c r="I609" s="221"/>
      <c r="J609" s="221"/>
      <c r="K609" s="224"/>
      <c r="L609" s="225"/>
      <c r="M609" s="224"/>
      <c r="N609" s="301"/>
      <c r="O609" s="227" t="s">
        <v>899</v>
      </c>
      <c r="P609" s="227"/>
      <c r="Q609" s="303" t="s">
        <v>456</v>
      </c>
      <c r="R609" s="226" t="s">
        <v>844</v>
      </c>
      <c r="S609" s="303"/>
      <c r="T609" s="302"/>
      <c r="U609" s="302"/>
      <c r="V609" s="302"/>
      <c r="W609" s="302"/>
      <c r="X609" s="302"/>
      <c r="Y609" s="302"/>
      <c r="Z609" s="311"/>
      <c r="AA609" s="302"/>
      <c r="AB609" s="312"/>
      <c r="AC609" s="307"/>
      <c r="AD609" s="306"/>
      <c r="AE609" s="308"/>
      <c r="AF609" s="312"/>
      <c r="AG609" s="335"/>
      <c r="AH609" s="312"/>
      <c r="AI609" s="336"/>
      <c r="AJ609" s="314"/>
      <c r="AK609" s="314"/>
      <c r="AL609" s="315"/>
      <c r="AM609" s="302"/>
      <c r="AN609" s="247"/>
      <c r="AO609" s="247"/>
      <c r="AP609" s="247"/>
      <c r="AQ609" s="316"/>
      <c r="AR609" s="316"/>
      <c r="AS609" s="247"/>
      <c r="AT609" s="247"/>
      <c r="AU609" s="247"/>
      <c r="AV609" s="247"/>
      <c r="AW609" s="247"/>
    </row>
    <row r="610" spans="1:49" s="229" customFormat="1" hidden="1">
      <c r="A610" s="396">
        <f t="shared" si="26"/>
        <v>0</v>
      </c>
      <c r="B610" s="81">
        <f t="shared" si="25"/>
        <v>0</v>
      </c>
      <c r="C610" s="81"/>
      <c r="D610" s="221"/>
      <c r="E610" s="221"/>
      <c r="F610" s="221"/>
      <c r="G610" s="222"/>
      <c r="H610" s="223"/>
      <c r="I610" s="221"/>
      <c r="J610" s="221"/>
      <c r="K610" s="224"/>
      <c r="L610" s="225"/>
      <c r="M610" s="224"/>
      <c r="N610" s="301"/>
      <c r="O610" s="227" t="s">
        <v>900</v>
      </c>
      <c r="P610" s="227"/>
      <c r="Q610" s="303" t="s">
        <v>456</v>
      </c>
      <c r="R610" s="226" t="s">
        <v>844</v>
      </c>
      <c r="S610" s="302"/>
      <c r="T610" s="302"/>
      <c r="U610" s="302"/>
      <c r="V610" s="302"/>
      <c r="W610" s="302"/>
      <c r="X610" s="302"/>
      <c r="Y610" s="302"/>
      <c r="Z610" s="311"/>
      <c r="AA610" s="302"/>
      <c r="AB610" s="306"/>
      <c r="AC610" s="307"/>
      <c r="AD610" s="312"/>
      <c r="AE610" s="308"/>
      <c r="AF610" s="312"/>
      <c r="AG610" s="308"/>
      <c r="AH610" s="313"/>
      <c r="AI610" s="310"/>
      <c r="AJ610" s="314"/>
      <c r="AK610" s="315"/>
      <c r="AL610" s="302"/>
      <c r="AM610" s="247"/>
      <c r="AN610" s="247"/>
      <c r="AO610" s="247"/>
      <c r="AP610" s="316"/>
      <c r="AQ610" s="316"/>
      <c r="AR610" s="247"/>
      <c r="AS610" s="247"/>
      <c r="AT610" s="247"/>
      <c r="AU610" s="247"/>
      <c r="AV610" s="247"/>
      <c r="AW610" s="247"/>
    </row>
    <row r="611" spans="1:49" s="229" customFormat="1" hidden="1">
      <c r="A611" s="396">
        <f t="shared" si="26"/>
        <v>0</v>
      </c>
      <c r="B611" s="81">
        <f t="shared" si="25"/>
        <v>0</v>
      </c>
      <c r="C611" s="81"/>
      <c r="D611" s="221"/>
      <c r="E611" s="221"/>
      <c r="F611" s="221"/>
      <c r="G611" s="222"/>
      <c r="H611" s="223"/>
      <c r="I611" s="221"/>
      <c r="J611" s="221"/>
      <c r="K611" s="224"/>
      <c r="L611" s="225"/>
      <c r="M611" s="224"/>
      <c r="N611" s="301"/>
      <c r="O611" s="227" t="s">
        <v>901</v>
      </c>
      <c r="P611" s="227"/>
      <c r="Q611" s="303" t="s">
        <v>456</v>
      </c>
      <c r="R611" s="226" t="s">
        <v>844</v>
      </c>
      <c r="S611" s="302"/>
      <c r="T611" s="302"/>
      <c r="U611" s="302"/>
      <c r="V611" s="302"/>
      <c r="W611" s="302"/>
      <c r="X611" s="302"/>
      <c r="Y611" s="302"/>
      <c r="Z611" s="311"/>
      <c r="AA611" s="302"/>
      <c r="AB611" s="306"/>
      <c r="AC611" s="307"/>
      <c r="AD611" s="312"/>
      <c r="AE611" s="308"/>
      <c r="AF611" s="312"/>
      <c r="AG611" s="308"/>
      <c r="AH611" s="313"/>
      <c r="AI611" s="310"/>
      <c r="AJ611" s="314"/>
      <c r="AK611" s="315"/>
      <c r="AL611" s="302"/>
      <c r="AM611" s="247"/>
      <c r="AN611" s="247"/>
      <c r="AO611" s="247"/>
      <c r="AP611" s="316"/>
      <c r="AQ611" s="316"/>
      <c r="AR611" s="247"/>
      <c r="AS611" s="247"/>
      <c r="AT611" s="247"/>
      <c r="AU611" s="247"/>
      <c r="AV611" s="247"/>
      <c r="AW611" s="247"/>
    </row>
    <row r="612" spans="1:49" s="229" customFormat="1" hidden="1">
      <c r="A612" s="396">
        <f t="shared" si="26"/>
        <v>0</v>
      </c>
      <c r="B612" s="81">
        <f t="shared" si="25"/>
        <v>0</v>
      </c>
      <c r="C612" s="81"/>
      <c r="D612" s="221"/>
      <c r="E612" s="221"/>
      <c r="F612" s="221"/>
      <c r="G612" s="222"/>
      <c r="H612" s="223"/>
      <c r="I612" s="221"/>
      <c r="J612" s="221"/>
      <c r="K612" s="224"/>
      <c r="L612" s="225"/>
      <c r="M612" s="224"/>
      <c r="N612" s="301"/>
      <c r="O612" s="227" t="s">
        <v>902</v>
      </c>
      <c r="P612" s="227"/>
      <c r="Q612" s="303" t="s">
        <v>456</v>
      </c>
      <c r="R612" s="226" t="s">
        <v>844</v>
      </c>
      <c r="S612" s="302"/>
      <c r="T612" s="302"/>
      <c r="U612" s="302"/>
      <c r="V612" s="302"/>
      <c r="W612" s="302"/>
      <c r="X612" s="302"/>
      <c r="Y612" s="302"/>
      <c r="Z612" s="311"/>
      <c r="AA612" s="302"/>
      <c r="AB612" s="306"/>
      <c r="AC612" s="307"/>
      <c r="AD612" s="312"/>
      <c r="AE612" s="308"/>
      <c r="AF612" s="312"/>
      <c r="AG612" s="308"/>
      <c r="AH612" s="313"/>
      <c r="AI612" s="310"/>
      <c r="AJ612" s="314"/>
      <c r="AK612" s="315"/>
      <c r="AL612" s="302"/>
      <c r="AM612" s="247"/>
      <c r="AN612" s="247"/>
      <c r="AO612" s="247"/>
      <c r="AP612" s="316"/>
      <c r="AQ612" s="316"/>
      <c r="AR612" s="247"/>
      <c r="AS612" s="247"/>
      <c r="AT612" s="247"/>
      <c r="AU612" s="247"/>
      <c r="AV612" s="247"/>
      <c r="AW612" s="247"/>
    </row>
    <row r="613" spans="1:49" s="107" customFormat="1" ht="15.75">
      <c r="A613" s="396">
        <f t="shared" si="26"/>
        <v>0</v>
      </c>
      <c r="B613" s="73" t="s">
        <v>903</v>
      </c>
      <c r="C613" s="73"/>
      <c r="D613" s="106"/>
      <c r="E613" s="106"/>
      <c r="F613" s="106"/>
      <c r="G613" s="75"/>
      <c r="H613" s="76"/>
      <c r="I613" s="106"/>
      <c r="J613" s="106"/>
      <c r="K613" s="77"/>
      <c r="L613" s="78"/>
      <c r="M613" s="77"/>
      <c r="O613" s="73"/>
      <c r="P613" s="73"/>
      <c r="Q613" s="73"/>
      <c r="R613" s="73"/>
      <c r="S613" s="73"/>
      <c r="T613" s="73"/>
      <c r="U613" s="73"/>
      <c r="V613" s="73"/>
      <c r="W613" s="73"/>
      <c r="X613" s="73"/>
      <c r="Y613" s="73"/>
      <c r="Z613" s="73"/>
      <c r="AA613" s="73"/>
      <c r="AB613" s="73"/>
      <c r="AC613" s="73"/>
      <c r="AD613" s="73"/>
      <c r="AE613" s="73"/>
      <c r="AF613" s="73"/>
      <c r="AG613" s="73"/>
      <c r="AH613" s="73"/>
      <c r="AI613" s="73"/>
      <c r="AJ613" s="248"/>
      <c r="AK613" s="108"/>
      <c r="AL613" s="80"/>
      <c r="AM613" s="203"/>
      <c r="AN613" s="203"/>
      <c r="AO613" s="203"/>
      <c r="AP613" s="204"/>
      <c r="AQ613" s="204"/>
      <c r="AR613" s="203"/>
      <c r="AS613" s="203"/>
      <c r="AT613" s="203"/>
      <c r="AU613" s="203"/>
      <c r="AV613" s="203"/>
      <c r="AW613" s="203"/>
    </row>
    <row r="614" spans="1:49" s="96" customFormat="1" ht="24" customHeight="1">
      <c r="A614" s="396">
        <f t="shared" si="26"/>
        <v>-25.71</v>
      </c>
      <c r="B614" s="81" t="s">
        <v>934</v>
      </c>
      <c r="C614" s="81"/>
      <c r="D614" s="330">
        <f>+BASIS!I329</f>
        <v>-9.9499999999999991E-2</v>
      </c>
      <c r="E614" s="330"/>
      <c r="F614" s="330">
        <v>-0.2</v>
      </c>
      <c r="G614" s="276">
        <v>0.03</v>
      </c>
      <c r="H614" s="277"/>
      <c r="I614" s="330"/>
      <c r="J614" s="26">
        <f>+I614+F614+E614+D614-G614*$F$626</f>
        <v>-0.42849999999999999</v>
      </c>
      <c r="K614" s="278"/>
      <c r="L614" s="279">
        <v>60</v>
      </c>
      <c r="M614" s="278">
        <v>1</v>
      </c>
      <c r="N614" s="119" t="s">
        <v>145</v>
      </c>
      <c r="O614" s="96" t="s">
        <v>904</v>
      </c>
      <c r="Q614" s="120" t="s">
        <v>905</v>
      </c>
      <c r="R614" s="120" t="s">
        <v>903</v>
      </c>
      <c r="S614" s="120" t="s">
        <v>285</v>
      </c>
      <c r="T614" s="120" t="s">
        <v>906</v>
      </c>
      <c r="U614" s="120">
        <v>29</v>
      </c>
      <c r="V614" s="120" t="s">
        <v>907</v>
      </c>
      <c r="W614" s="120">
        <v>29</v>
      </c>
      <c r="X614" s="121">
        <v>60</v>
      </c>
      <c r="Y614" s="121"/>
      <c r="Z614" s="122">
        <v>1.01</v>
      </c>
      <c r="AA614" s="121">
        <v>1</v>
      </c>
      <c r="AB614" s="168">
        <v>0.2</v>
      </c>
      <c r="AC614" s="343">
        <v>0.03</v>
      </c>
      <c r="AD614" s="87">
        <f>((AF614*0.95)*(1-AC614))-AB614</f>
        <v>5.2276349999999994</v>
      </c>
      <c r="AE614" s="90">
        <v>36951</v>
      </c>
      <c r="AF614" s="126">
        <v>5.89</v>
      </c>
      <c r="AG614" s="344"/>
      <c r="AH614" s="88">
        <f>AD614</f>
        <v>5.2276349999999994</v>
      </c>
      <c r="AI614" s="43" t="s">
        <v>908</v>
      </c>
      <c r="AJ614" s="208"/>
      <c r="AK614" s="208">
        <f>AD614</f>
        <v>5.2276349999999994</v>
      </c>
      <c r="AL614" s="345" t="s">
        <v>909</v>
      </c>
      <c r="AO614" s="120"/>
      <c r="AP614" s="120"/>
    </row>
    <row r="615" spans="1:49" ht="30.75" customHeight="1">
      <c r="A615" s="396">
        <f t="shared" si="26"/>
        <v>-263.0265</v>
      </c>
      <c r="B615" s="81" t="s">
        <v>934</v>
      </c>
      <c r="D615" s="26">
        <f>+BASIS!I329</f>
        <v>-9.9499999999999991E-2</v>
      </c>
      <c r="E615" s="26">
        <v>-5.0000000000000001E-3</v>
      </c>
      <c r="J615" s="26">
        <f>+I615+F615+E615+D615</f>
        <v>-0.1045</v>
      </c>
      <c r="L615" s="30">
        <v>2517</v>
      </c>
      <c r="M615" s="29">
        <v>3</v>
      </c>
      <c r="N615" s="84" t="s">
        <v>145</v>
      </c>
      <c r="O615" s="212" t="s">
        <v>966</v>
      </c>
      <c r="P615" s="43"/>
      <c r="Q615" s="60" t="s">
        <v>905</v>
      </c>
      <c r="R615" s="60" t="s">
        <v>903</v>
      </c>
      <c r="S615" s="120" t="s">
        <v>285</v>
      </c>
      <c r="T615" s="120" t="s">
        <v>162</v>
      </c>
      <c r="U615" s="120" t="s">
        <v>139</v>
      </c>
      <c r="V615" s="120" t="s">
        <v>386</v>
      </c>
      <c r="W615" s="120">
        <v>30</v>
      </c>
      <c r="X615" s="121">
        <v>2517</v>
      </c>
      <c r="Y615" s="121">
        <f>X615*(68.9976%/69.7789%)*51.24%</f>
        <v>1275.2701732770224</v>
      </c>
      <c r="Z615" s="122">
        <v>1.004</v>
      </c>
      <c r="AA615" s="121">
        <v>2</v>
      </c>
      <c r="AB615" s="126">
        <v>0</v>
      </c>
      <c r="AC615" s="125">
        <v>0</v>
      </c>
      <c r="AD615" s="126">
        <f>AF615-0.005</f>
        <v>5.8849999999999998</v>
      </c>
      <c r="AE615" s="127">
        <v>36892</v>
      </c>
      <c r="AF615" s="126">
        <v>5.89</v>
      </c>
      <c r="AG615" s="128"/>
      <c r="AH615" s="124">
        <f>AD615</f>
        <v>5.8849999999999998</v>
      </c>
      <c r="AI615" s="129" t="s">
        <v>910</v>
      </c>
      <c r="AJ615" s="217"/>
      <c r="AK615" s="60"/>
      <c r="AL615" s="43"/>
      <c r="AM615" s="43"/>
      <c r="AN615" s="43"/>
      <c r="AO615" s="60"/>
      <c r="AP615" s="60"/>
      <c r="AQ615" s="43"/>
      <c r="AR615" s="43"/>
      <c r="AS615" s="43"/>
      <c r="AT615" s="43"/>
      <c r="AU615" s="43"/>
      <c r="AV615" s="43"/>
      <c r="AW615" s="43"/>
    </row>
    <row r="616" spans="1:49" ht="24" hidden="1" customHeight="1">
      <c r="N616" s="346" t="s">
        <v>334</v>
      </c>
      <c r="O616" s="345" t="s">
        <v>911</v>
      </c>
      <c r="P616" s="217"/>
      <c r="Q616" s="347" t="s">
        <v>905</v>
      </c>
      <c r="R616" s="347" t="s">
        <v>903</v>
      </c>
      <c r="S616" s="60"/>
      <c r="T616" s="60"/>
      <c r="U616" s="60"/>
      <c r="V616" s="60"/>
      <c r="W616" s="60"/>
      <c r="X616" s="60"/>
      <c r="Y616" s="285"/>
      <c r="Z616" s="348"/>
      <c r="AA616" s="285"/>
      <c r="AB616" s="141"/>
      <c r="AC616" s="349"/>
      <c r="AD616" s="350"/>
      <c r="AE616" s="90"/>
      <c r="AF616" s="351"/>
      <c r="AG616" s="352"/>
      <c r="AH616" s="88"/>
      <c r="AI616" s="353"/>
      <c r="AJ616" s="217"/>
      <c r="AK616" s="60"/>
      <c r="AL616" s="43"/>
      <c r="AM616" s="43"/>
      <c r="AN616" s="43"/>
      <c r="AO616" s="60"/>
      <c r="AP616" s="60"/>
      <c r="AQ616" s="43"/>
      <c r="AR616" s="43"/>
      <c r="AS616" s="43"/>
      <c r="AT616" s="43"/>
      <c r="AU616" s="43"/>
      <c r="AV616" s="43"/>
      <c r="AW616" s="43"/>
    </row>
    <row r="617" spans="1:49" ht="24" hidden="1" customHeight="1">
      <c r="N617" s="346" t="s">
        <v>912</v>
      </c>
      <c r="O617" s="354" t="s">
        <v>913</v>
      </c>
      <c r="P617" s="217"/>
      <c r="Q617" s="347" t="s">
        <v>905</v>
      </c>
      <c r="R617" s="347" t="s">
        <v>903</v>
      </c>
      <c r="S617" s="60"/>
      <c r="T617" s="60"/>
      <c r="U617" s="60"/>
      <c r="V617" s="60"/>
      <c r="W617" s="60"/>
      <c r="X617" s="60"/>
      <c r="Y617" s="285"/>
      <c r="Z617" s="348"/>
      <c r="AA617" s="285"/>
      <c r="AB617" s="141"/>
      <c r="AC617" s="349"/>
      <c r="AD617" s="350"/>
      <c r="AE617" s="90"/>
      <c r="AF617" s="351"/>
      <c r="AG617" s="352"/>
      <c r="AH617" s="88"/>
      <c r="AI617" s="353"/>
      <c r="AJ617" s="217"/>
      <c r="AK617" s="60"/>
      <c r="AL617" s="43"/>
      <c r="AM617" s="43"/>
      <c r="AN617" s="43"/>
      <c r="AO617" s="60"/>
      <c r="AP617" s="60"/>
      <c r="AQ617" s="43"/>
      <c r="AR617" s="43"/>
      <c r="AS617" s="43"/>
      <c r="AT617" s="43"/>
      <c r="AU617" s="43"/>
      <c r="AV617" s="43"/>
      <c r="AW617" s="43"/>
    </row>
    <row r="618" spans="1:49" s="229" customFormat="1" hidden="1">
      <c r="A618" s="399"/>
      <c r="B618" s="237"/>
      <c r="C618" s="237"/>
      <c r="D618" s="221"/>
      <c r="E618" s="221"/>
      <c r="F618" s="221"/>
      <c r="G618" s="222"/>
      <c r="H618" s="223"/>
      <c r="I618" s="221"/>
      <c r="J618" s="221"/>
      <c r="K618" s="224"/>
      <c r="L618" s="225"/>
      <c r="M618" s="224"/>
      <c r="N618" s="355" t="s">
        <v>334</v>
      </c>
      <c r="O618" s="356" t="s">
        <v>914</v>
      </c>
      <c r="P618" s="357"/>
      <c r="Q618" s="358" t="s">
        <v>905</v>
      </c>
      <c r="R618" s="358" t="s">
        <v>903</v>
      </c>
      <c r="S618" s="226"/>
      <c r="T618" s="226"/>
      <c r="U618" s="226"/>
      <c r="V618" s="226"/>
      <c r="W618" s="226"/>
      <c r="X618" s="226"/>
      <c r="Y618" s="359"/>
      <c r="Z618" s="360"/>
      <c r="AA618" s="359"/>
      <c r="AB618" s="234"/>
      <c r="AC618" s="361"/>
      <c r="AD618" s="362"/>
      <c r="AE618" s="243"/>
      <c r="AF618" s="363"/>
      <c r="AG618" s="364"/>
      <c r="AH618" s="241"/>
      <c r="AI618" s="365"/>
      <c r="AJ618" s="357"/>
      <c r="AK618" s="226"/>
      <c r="AO618" s="226"/>
      <c r="AP618" s="226"/>
    </row>
    <row r="619" spans="1:49" s="229" customFormat="1" hidden="1">
      <c r="A619" s="399"/>
      <c r="B619" s="237"/>
      <c r="C619" s="237"/>
      <c r="D619" s="221"/>
      <c r="E619" s="221"/>
      <c r="F619" s="221"/>
      <c r="G619" s="222"/>
      <c r="H619" s="223"/>
      <c r="I619" s="221"/>
      <c r="J619" s="221"/>
      <c r="K619" s="224"/>
      <c r="L619" s="225"/>
      <c r="M619" s="224"/>
      <c r="N619" s="355" t="s">
        <v>334</v>
      </c>
      <c r="O619" s="366" t="s">
        <v>915</v>
      </c>
      <c r="P619" s="357"/>
      <c r="Q619" s="358" t="s">
        <v>905</v>
      </c>
      <c r="R619" s="358" t="s">
        <v>903</v>
      </c>
      <c r="S619" s="226"/>
      <c r="T619" s="226"/>
      <c r="U619" s="226"/>
      <c r="V619" s="226"/>
      <c r="W619" s="226"/>
      <c r="X619" s="226"/>
      <c r="Y619" s="359"/>
      <c r="Z619" s="360"/>
      <c r="AA619" s="359"/>
      <c r="AB619" s="234"/>
      <c r="AC619" s="361"/>
      <c r="AD619" s="362"/>
      <c r="AE619" s="243"/>
      <c r="AF619" s="363"/>
      <c r="AG619" s="364"/>
      <c r="AH619" s="241"/>
      <c r="AI619" s="365"/>
      <c r="AJ619" s="357"/>
      <c r="AK619" s="226"/>
      <c r="AO619" s="226"/>
      <c r="AP619" s="226"/>
    </row>
    <row r="620" spans="1:49" s="229" customFormat="1" hidden="1">
      <c r="A620" s="399"/>
      <c r="B620" s="237"/>
      <c r="C620" s="237"/>
      <c r="D620" s="221"/>
      <c r="E620" s="221"/>
      <c r="F620" s="221"/>
      <c r="G620" s="222"/>
      <c r="H620" s="223"/>
      <c r="I620" s="221"/>
      <c r="J620" s="221"/>
      <c r="K620" s="224"/>
      <c r="L620" s="225"/>
      <c r="M620" s="224"/>
      <c r="N620" s="355" t="s">
        <v>334</v>
      </c>
      <c r="O620" s="366" t="s">
        <v>916</v>
      </c>
      <c r="P620" s="357"/>
      <c r="Q620" s="358" t="s">
        <v>905</v>
      </c>
      <c r="R620" s="358" t="s">
        <v>903</v>
      </c>
      <c r="S620" s="226"/>
      <c r="T620" s="226"/>
      <c r="U620" s="226"/>
      <c r="V620" s="226"/>
      <c r="W620" s="226"/>
      <c r="X620" s="226"/>
      <c r="Y620" s="359"/>
      <c r="Z620" s="360"/>
      <c r="AA620" s="359"/>
      <c r="AB620" s="234"/>
      <c r="AC620" s="361"/>
      <c r="AD620" s="362"/>
      <c r="AE620" s="243"/>
      <c r="AF620" s="363"/>
      <c r="AG620" s="364"/>
      <c r="AH620" s="241"/>
      <c r="AI620" s="365"/>
      <c r="AJ620" s="357"/>
      <c r="AK620" s="226"/>
      <c r="AO620" s="226"/>
      <c r="AP620" s="226"/>
    </row>
    <row r="621" spans="1:49" s="229" customFormat="1" hidden="1">
      <c r="A621" s="399"/>
      <c r="B621" s="237"/>
      <c r="C621" s="237"/>
      <c r="D621" s="221"/>
      <c r="E621" s="221"/>
      <c r="F621" s="221"/>
      <c r="G621" s="222"/>
      <c r="H621" s="223"/>
      <c r="I621" s="221"/>
      <c r="J621" s="221"/>
      <c r="K621" s="224"/>
      <c r="L621" s="225"/>
      <c r="M621" s="224"/>
      <c r="N621" s="355" t="s">
        <v>917</v>
      </c>
      <c r="O621" s="366" t="s">
        <v>918</v>
      </c>
      <c r="P621" s="357"/>
      <c r="Q621" s="358" t="s">
        <v>905</v>
      </c>
      <c r="R621" s="358" t="s">
        <v>903</v>
      </c>
      <c r="S621" s="226"/>
      <c r="T621" s="226"/>
      <c r="U621" s="226"/>
      <c r="V621" s="226"/>
      <c r="W621" s="226"/>
      <c r="X621" s="226"/>
      <c r="Y621" s="359"/>
      <c r="Z621" s="360"/>
      <c r="AA621" s="359"/>
      <c r="AB621" s="234"/>
      <c r="AC621" s="361"/>
      <c r="AD621" s="362"/>
      <c r="AE621" s="243"/>
      <c r="AF621" s="363"/>
      <c r="AG621" s="364"/>
      <c r="AH621" s="241"/>
      <c r="AI621" s="365"/>
      <c r="AJ621" s="357"/>
      <c r="AK621" s="226"/>
      <c r="AO621" s="226"/>
      <c r="AP621" s="226"/>
    </row>
    <row r="622" spans="1:49" s="229" customFormat="1" hidden="1">
      <c r="A622" s="399"/>
      <c r="B622" s="237"/>
      <c r="C622" s="237"/>
      <c r="D622" s="221"/>
      <c r="E622" s="221"/>
      <c r="F622" s="221"/>
      <c r="G622" s="222"/>
      <c r="H622" s="223"/>
      <c r="I622" s="221"/>
      <c r="J622" s="221"/>
      <c r="K622" s="224"/>
      <c r="L622" s="225"/>
      <c r="M622" s="224"/>
      <c r="N622" s="355" t="s">
        <v>145</v>
      </c>
      <c r="O622" s="366" t="s">
        <v>919</v>
      </c>
      <c r="P622" s="357"/>
      <c r="Q622" s="358" t="s">
        <v>905</v>
      </c>
      <c r="R622" s="358" t="s">
        <v>903</v>
      </c>
      <c r="S622" s="226"/>
      <c r="T622" s="226"/>
      <c r="U622" s="226"/>
      <c r="V622" s="226"/>
      <c r="W622" s="226"/>
      <c r="X622" s="226"/>
      <c r="Y622" s="359"/>
      <c r="Z622" s="360"/>
      <c r="AA622" s="359"/>
      <c r="AB622" s="234"/>
      <c r="AC622" s="361"/>
      <c r="AD622" s="362"/>
      <c r="AE622" s="243"/>
      <c r="AF622" s="363"/>
      <c r="AG622" s="364"/>
      <c r="AH622" s="241"/>
      <c r="AI622" s="365"/>
      <c r="AJ622" s="357"/>
      <c r="AK622" s="226"/>
      <c r="AO622" s="226"/>
      <c r="AP622" s="226"/>
    </row>
    <row r="623" spans="1:49" s="229" customFormat="1" hidden="1">
      <c r="A623" s="399"/>
      <c r="B623" s="237"/>
      <c r="C623" s="237"/>
      <c r="D623" s="221"/>
      <c r="E623" s="221"/>
      <c r="F623" s="221"/>
      <c r="G623" s="222"/>
      <c r="H623" s="223"/>
      <c r="I623" s="221"/>
      <c r="J623" s="221"/>
      <c r="K623" s="224"/>
      <c r="L623" s="225"/>
      <c r="M623" s="224"/>
      <c r="N623" s="355" t="s">
        <v>391</v>
      </c>
      <c r="O623" s="366" t="s">
        <v>920</v>
      </c>
      <c r="P623" s="357"/>
      <c r="Q623" s="358" t="s">
        <v>905</v>
      </c>
      <c r="R623" s="358" t="s">
        <v>903</v>
      </c>
      <c r="S623" s="226"/>
      <c r="T623" s="226"/>
      <c r="U623" s="226"/>
      <c r="V623" s="226"/>
      <c r="W623" s="226"/>
      <c r="X623" s="226"/>
      <c r="Y623" s="359"/>
      <c r="Z623" s="360"/>
      <c r="AA623" s="359"/>
      <c r="AB623" s="234"/>
      <c r="AC623" s="361"/>
      <c r="AD623" s="362"/>
      <c r="AE623" s="243"/>
      <c r="AF623" s="363"/>
      <c r="AG623" s="364"/>
      <c r="AH623" s="241"/>
      <c r="AI623" s="365"/>
      <c r="AJ623" s="357"/>
      <c r="AK623" s="226"/>
      <c r="AO623" s="226"/>
      <c r="AP623" s="226"/>
    </row>
    <row r="624" spans="1:49">
      <c r="A624" s="396">
        <f>SUM(A6:A623)</f>
        <v>-16660.689159999998</v>
      </c>
      <c r="N624" s="93"/>
      <c r="AF624" s="367"/>
      <c r="AG624" s="368"/>
      <c r="AH624" s="369"/>
      <c r="AI624" s="370"/>
      <c r="AJ624" s="44"/>
      <c r="AK624" s="44"/>
      <c r="AL624" s="44"/>
      <c r="AM624" s="44"/>
      <c r="AN624" s="93"/>
      <c r="AO624" s="93"/>
      <c r="AP624" s="44"/>
      <c r="AQ624" s="44"/>
      <c r="AR624" s="44"/>
      <c r="AS624" s="44"/>
      <c r="AT624" s="44"/>
      <c r="AU624" s="44"/>
      <c r="AV624" s="44"/>
      <c r="AW624" s="44"/>
    </row>
    <row r="625" spans="1:49">
      <c r="A625" s="30">
        <f>SUM(L6:L624)</f>
        <v>61790</v>
      </c>
      <c r="N625" s="93"/>
      <c r="AF625" s="367"/>
      <c r="AG625" s="368"/>
      <c r="AH625" s="369"/>
      <c r="AI625" s="370"/>
      <c r="AJ625" s="44"/>
      <c r="AK625" s="44"/>
      <c r="AL625" s="44"/>
      <c r="AM625" s="44"/>
      <c r="AN625" s="93"/>
      <c r="AO625" s="93"/>
      <c r="AP625" s="44"/>
      <c r="AQ625" s="44"/>
      <c r="AR625" s="44"/>
      <c r="AS625" s="44"/>
      <c r="AT625" s="44"/>
      <c r="AU625" s="44"/>
      <c r="AV625" s="44"/>
      <c r="AW625" s="44"/>
    </row>
    <row r="626" spans="1:49" ht="15">
      <c r="A626" s="401">
        <f>+A624/A625</f>
        <v>-0.26963406959054859</v>
      </c>
      <c r="D626" s="3" t="s">
        <v>951</v>
      </c>
      <c r="E626" s="14"/>
      <c r="F626" s="14">
        <v>4.3</v>
      </c>
      <c r="N626" s="93"/>
      <c r="AF626" s="367"/>
      <c r="AG626" s="368"/>
      <c r="AH626" s="369"/>
      <c r="AI626" s="370"/>
      <c r="AJ626" s="44"/>
      <c r="AK626" s="44"/>
      <c r="AL626" s="44"/>
      <c r="AM626" s="44"/>
      <c r="AN626" s="93"/>
      <c r="AO626" s="93"/>
      <c r="AP626" s="44"/>
      <c r="AQ626" s="44"/>
      <c r="AR626" s="44"/>
      <c r="AS626" s="44"/>
      <c r="AT626" s="44"/>
      <c r="AU626" s="44"/>
      <c r="AV626" s="44"/>
      <c r="AW626" s="44"/>
    </row>
    <row r="627" spans="1:49">
      <c r="N627" s="93"/>
      <c r="AF627" s="367"/>
      <c r="AG627" s="368"/>
      <c r="AH627" s="369"/>
      <c r="AI627" s="370"/>
      <c r="AJ627" s="44"/>
      <c r="AK627" s="44"/>
      <c r="AL627" s="44"/>
      <c r="AM627" s="44"/>
      <c r="AN627" s="93"/>
      <c r="AO627" s="93"/>
      <c r="AP627" s="44"/>
      <c r="AQ627" s="44"/>
      <c r="AR627" s="44"/>
      <c r="AS627" s="44"/>
      <c r="AT627" s="44"/>
      <c r="AU627" s="44"/>
      <c r="AV627" s="44"/>
      <c r="AW627" s="44"/>
    </row>
    <row r="628" spans="1:49">
      <c r="F628" s="26" t="s">
        <v>86</v>
      </c>
      <c r="N628" s="93"/>
      <c r="AF628" s="367"/>
      <c r="AG628" s="368"/>
      <c r="AH628" s="369"/>
      <c r="AI628" s="370"/>
      <c r="AJ628" s="44"/>
      <c r="AK628" s="44"/>
      <c r="AL628" s="44"/>
      <c r="AM628" s="44"/>
      <c r="AN628" s="93"/>
      <c r="AO628" s="93"/>
      <c r="AP628" s="44"/>
      <c r="AQ628" s="44"/>
      <c r="AR628" s="44"/>
      <c r="AS628" s="44"/>
      <c r="AT628" s="44"/>
      <c r="AU628" s="44"/>
      <c r="AV628" s="44"/>
      <c r="AW628" s="44"/>
    </row>
    <row r="629" spans="1:49">
      <c r="N629" s="93"/>
      <c r="AF629" s="367"/>
      <c r="AG629" s="368"/>
      <c r="AH629" s="369"/>
      <c r="AI629" s="370"/>
      <c r="AJ629" s="44"/>
      <c r="AK629" s="44"/>
      <c r="AL629" s="44"/>
      <c r="AM629" s="44"/>
      <c r="AN629" s="93"/>
      <c r="AO629" s="93"/>
      <c r="AP629" s="44"/>
      <c r="AQ629" s="44"/>
      <c r="AR629" s="44"/>
      <c r="AS629" s="44"/>
      <c r="AT629" s="44"/>
      <c r="AU629" s="44"/>
      <c r="AV629" s="44"/>
      <c r="AW629" s="44"/>
    </row>
    <row r="630" spans="1:49">
      <c r="N630" s="93"/>
      <c r="AF630" s="367"/>
      <c r="AG630" s="368"/>
      <c r="AH630" s="369"/>
      <c r="AI630" s="370"/>
      <c r="AJ630" s="44"/>
      <c r="AK630" s="44"/>
      <c r="AL630" s="44"/>
      <c r="AM630" s="44"/>
      <c r="AN630" s="93"/>
      <c r="AO630" s="93"/>
      <c r="AP630" s="44"/>
      <c r="AQ630" s="44"/>
      <c r="AR630" s="44"/>
      <c r="AS630" s="44"/>
      <c r="AT630" s="44"/>
      <c r="AU630" s="44"/>
      <c r="AV630" s="44"/>
      <c r="AW630" s="44"/>
    </row>
    <row r="631" spans="1:49">
      <c r="N631" s="93"/>
      <c r="AF631" s="367"/>
      <c r="AG631" s="368"/>
      <c r="AH631" s="369"/>
      <c r="AI631" s="370"/>
      <c r="AJ631" s="44"/>
      <c r="AK631" s="44"/>
      <c r="AL631" s="44"/>
      <c r="AM631" s="44"/>
      <c r="AN631" s="93"/>
      <c r="AO631" s="93"/>
      <c r="AP631" s="44"/>
      <c r="AQ631" s="44"/>
      <c r="AR631" s="44"/>
      <c r="AS631" s="44"/>
      <c r="AT631" s="44"/>
      <c r="AU631" s="44"/>
      <c r="AV631" s="44"/>
      <c r="AW631" s="44"/>
    </row>
    <row r="632" spans="1:49">
      <c r="N632" s="93"/>
      <c r="AF632" s="367"/>
      <c r="AG632" s="368"/>
      <c r="AH632" s="369"/>
      <c r="AI632" s="370"/>
      <c r="AJ632" s="44"/>
      <c r="AK632" s="44"/>
      <c r="AL632" s="44"/>
      <c r="AM632" s="44"/>
      <c r="AN632" s="93"/>
      <c r="AO632" s="93"/>
      <c r="AP632" s="44"/>
      <c r="AQ632" s="44"/>
      <c r="AR632" s="44"/>
      <c r="AS632" s="44"/>
      <c r="AT632" s="44"/>
      <c r="AU632" s="44"/>
      <c r="AV632" s="44"/>
      <c r="AW632" s="44"/>
    </row>
    <row r="633" spans="1:49">
      <c r="N633" s="93"/>
      <c r="AF633" s="367"/>
      <c r="AG633" s="368"/>
      <c r="AH633" s="369"/>
      <c r="AI633" s="370"/>
      <c r="AJ633" s="44"/>
      <c r="AK633" s="44"/>
      <c r="AL633" s="44"/>
      <c r="AM633" s="44"/>
      <c r="AN633" s="93"/>
      <c r="AO633" s="93"/>
      <c r="AP633" s="44"/>
      <c r="AQ633" s="44"/>
      <c r="AR633" s="44"/>
      <c r="AS633" s="44"/>
      <c r="AT633" s="44"/>
      <c r="AU633" s="44"/>
      <c r="AV633" s="44"/>
      <c r="AW633" s="44"/>
    </row>
    <row r="634" spans="1:49">
      <c r="N634" s="93"/>
      <c r="AF634" s="367"/>
      <c r="AG634" s="368"/>
      <c r="AH634" s="369"/>
      <c r="AI634" s="370"/>
      <c r="AJ634" s="44"/>
      <c r="AK634" s="44"/>
      <c r="AL634" s="44"/>
      <c r="AM634" s="44"/>
      <c r="AN634" s="93"/>
      <c r="AO634" s="93"/>
      <c r="AP634" s="44"/>
      <c r="AQ634" s="44"/>
      <c r="AR634" s="44"/>
      <c r="AS634" s="44"/>
      <c r="AT634" s="44"/>
      <c r="AU634" s="44"/>
      <c r="AV634" s="44"/>
      <c r="AW634" s="44"/>
    </row>
    <row r="635" spans="1:49">
      <c r="N635" s="93"/>
      <c r="AF635" s="367"/>
      <c r="AG635" s="368"/>
      <c r="AH635" s="369"/>
      <c r="AI635" s="370"/>
      <c r="AJ635" s="44"/>
      <c r="AK635" s="44"/>
      <c r="AL635" s="44"/>
      <c r="AM635" s="44"/>
      <c r="AN635" s="93"/>
      <c r="AO635" s="93"/>
      <c r="AP635" s="44"/>
      <c r="AQ635" s="44"/>
      <c r="AR635" s="44"/>
      <c r="AS635" s="44"/>
      <c r="AT635" s="44"/>
      <c r="AU635" s="44"/>
      <c r="AV635" s="44"/>
      <c r="AW635" s="44"/>
    </row>
    <row r="636" spans="1:49">
      <c r="N636" s="93"/>
      <c r="AF636" s="367"/>
      <c r="AG636" s="368"/>
      <c r="AH636" s="369"/>
      <c r="AI636" s="370"/>
      <c r="AJ636" s="44"/>
      <c r="AK636" s="44"/>
      <c r="AL636" s="44"/>
      <c r="AM636" s="44"/>
      <c r="AN636" s="93"/>
      <c r="AO636" s="93"/>
      <c r="AP636" s="44"/>
      <c r="AQ636" s="44"/>
      <c r="AR636" s="44"/>
      <c r="AS636" s="44"/>
      <c r="AT636" s="44"/>
      <c r="AU636" s="44"/>
      <c r="AV636" s="44"/>
      <c r="AW636" s="44"/>
    </row>
    <row r="637" spans="1:49">
      <c r="N637" s="93"/>
      <c r="AF637" s="367"/>
      <c r="AG637" s="368"/>
      <c r="AH637" s="369"/>
      <c r="AI637" s="370"/>
      <c r="AJ637" s="44"/>
      <c r="AK637" s="44"/>
      <c r="AL637" s="44"/>
      <c r="AM637" s="44"/>
      <c r="AN637" s="93"/>
      <c r="AO637" s="93"/>
      <c r="AP637" s="44"/>
      <c r="AQ637" s="44"/>
      <c r="AR637" s="44"/>
      <c r="AS637" s="44"/>
      <c r="AT637" s="44"/>
      <c r="AU637" s="44"/>
      <c r="AV637" s="44"/>
      <c r="AW637" s="44"/>
    </row>
    <row r="638" spans="1:49">
      <c r="N638" s="93"/>
      <c r="AF638" s="367"/>
      <c r="AG638" s="368"/>
      <c r="AH638" s="369"/>
      <c r="AI638" s="370"/>
      <c r="AJ638" s="44"/>
      <c r="AK638" s="44"/>
      <c r="AL638" s="44"/>
      <c r="AM638" s="44"/>
      <c r="AN638" s="93"/>
      <c r="AO638" s="93"/>
      <c r="AP638" s="44"/>
      <c r="AQ638" s="44"/>
      <c r="AR638" s="44"/>
      <c r="AS638" s="44"/>
      <c r="AT638" s="44"/>
      <c r="AU638" s="44"/>
      <c r="AV638" s="44"/>
      <c r="AW638" s="44"/>
    </row>
    <row r="639" spans="1:49">
      <c r="N639" s="93"/>
      <c r="AF639" s="367"/>
      <c r="AG639" s="368"/>
      <c r="AH639" s="369"/>
      <c r="AI639" s="370"/>
      <c r="AJ639" s="44"/>
      <c r="AK639" s="44"/>
      <c r="AL639" s="44"/>
      <c r="AM639" s="44"/>
      <c r="AN639" s="93"/>
      <c r="AO639" s="93"/>
      <c r="AP639" s="44"/>
      <c r="AQ639" s="44"/>
      <c r="AR639" s="44"/>
      <c r="AS639" s="44"/>
      <c r="AT639" s="44"/>
      <c r="AU639" s="44"/>
      <c r="AV639" s="44"/>
      <c r="AW639" s="44"/>
    </row>
    <row r="640" spans="1:49">
      <c r="N640" s="93"/>
      <c r="AF640" s="367"/>
      <c r="AG640" s="368"/>
      <c r="AH640" s="369"/>
      <c r="AI640" s="370"/>
      <c r="AJ640" s="44"/>
      <c r="AK640" s="44"/>
      <c r="AL640" s="44"/>
      <c r="AM640" s="44"/>
      <c r="AN640" s="93"/>
      <c r="AO640" s="93"/>
      <c r="AP640" s="44"/>
      <c r="AQ640" s="44"/>
      <c r="AR640" s="44"/>
      <c r="AS640" s="44"/>
      <c r="AT640" s="44"/>
      <c r="AU640" s="44"/>
      <c r="AV640" s="44"/>
      <c r="AW640" s="44"/>
    </row>
    <row r="641" spans="14:49">
      <c r="N641" s="93"/>
      <c r="AF641" s="367"/>
      <c r="AG641" s="368"/>
      <c r="AH641" s="369"/>
      <c r="AI641" s="370"/>
      <c r="AJ641" s="44"/>
      <c r="AK641" s="44"/>
      <c r="AL641" s="44"/>
      <c r="AM641" s="44"/>
      <c r="AN641" s="93"/>
      <c r="AO641" s="93"/>
      <c r="AP641" s="44"/>
      <c r="AQ641" s="44"/>
      <c r="AR641" s="44"/>
      <c r="AS641" s="44"/>
      <c r="AT641" s="44"/>
      <c r="AU641" s="44"/>
      <c r="AV641" s="44"/>
      <c r="AW641" s="44"/>
    </row>
    <row r="642" spans="14:49">
      <c r="N642" s="93"/>
      <c r="AF642" s="367"/>
      <c r="AG642" s="368"/>
      <c r="AH642" s="369"/>
      <c r="AI642" s="370"/>
      <c r="AJ642" s="44"/>
      <c r="AK642" s="44"/>
      <c r="AL642" s="44"/>
      <c r="AM642" s="44"/>
      <c r="AN642" s="93"/>
      <c r="AO642" s="93"/>
      <c r="AP642" s="44"/>
      <c r="AQ642" s="44"/>
      <c r="AR642" s="44"/>
      <c r="AS642" s="44"/>
      <c r="AT642" s="44"/>
      <c r="AU642" s="44"/>
      <c r="AV642" s="44"/>
      <c r="AW642" s="44"/>
    </row>
    <row r="643" spans="14:49">
      <c r="N643" s="93"/>
      <c r="AF643" s="367"/>
      <c r="AG643" s="368"/>
      <c r="AH643" s="369"/>
      <c r="AI643" s="370"/>
      <c r="AJ643" s="44"/>
      <c r="AK643" s="44"/>
      <c r="AL643" s="44"/>
      <c r="AM643" s="44"/>
      <c r="AN643" s="93"/>
      <c r="AO643" s="93"/>
      <c r="AP643" s="44"/>
      <c r="AQ643" s="44"/>
      <c r="AR643" s="44"/>
      <c r="AS643" s="44"/>
      <c r="AT643" s="44"/>
      <c r="AU643" s="44"/>
      <c r="AV643" s="44"/>
      <c r="AW643" s="44"/>
    </row>
    <row r="644" spans="14:49">
      <c r="N644" s="93"/>
      <c r="AF644" s="367"/>
      <c r="AG644" s="368"/>
      <c r="AH644" s="369"/>
      <c r="AI644" s="370"/>
      <c r="AJ644" s="44"/>
      <c r="AK644" s="44"/>
      <c r="AL644" s="44"/>
      <c r="AM644" s="44"/>
      <c r="AN644" s="93"/>
      <c r="AO644" s="93"/>
      <c r="AP644" s="44"/>
      <c r="AQ644" s="44"/>
      <c r="AR644" s="44"/>
      <c r="AS644" s="44"/>
      <c r="AT644" s="44"/>
      <c r="AU644" s="44"/>
      <c r="AV644" s="44"/>
      <c r="AW644" s="44"/>
    </row>
    <row r="645" spans="14:49">
      <c r="N645" s="93"/>
      <c r="AF645" s="367"/>
      <c r="AG645" s="368"/>
      <c r="AH645" s="369"/>
      <c r="AI645" s="370"/>
      <c r="AJ645" s="44"/>
      <c r="AK645" s="44"/>
      <c r="AL645" s="44"/>
      <c r="AM645" s="44"/>
      <c r="AN645" s="93"/>
      <c r="AO645" s="93"/>
      <c r="AP645" s="44"/>
      <c r="AQ645" s="44"/>
      <c r="AR645" s="44"/>
      <c r="AS645" s="44"/>
      <c r="AT645" s="44"/>
      <c r="AU645" s="44"/>
      <c r="AV645" s="44"/>
      <c r="AW645" s="44"/>
    </row>
    <row r="646" spans="14:49">
      <c r="N646" s="93"/>
      <c r="AF646" s="367"/>
      <c r="AG646" s="368"/>
      <c r="AH646" s="369"/>
      <c r="AI646" s="370"/>
      <c r="AJ646" s="44"/>
      <c r="AK646" s="44"/>
      <c r="AL646" s="44"/>
      <c r="AM646" s="44"/>
      <c r="AN646" s="93"/>
      <c r="AO646" s="93"/>
      <c r="AP646" s="44"/>
      <c r="AQ646" s="44"/>
      <c r="AR646" s="44"/>
      <c r="AS646" s="44"/>
      <c r="AT646" s="44"/>
      <c r="AU646" s="44"/>
      <c r="AV646" s="44"/>
      <c r="AW646" s="44"/>
    </row>
    <row r="647" spans="14:49">
      <c r="N647" s="93"/>
      <c r="AF647" s="367"/>
      <c r="AG647" s="368"/>
      <c r="AH647" s="369"/>
      <c r="AI647" s="370"/>
      <c r="AJ647" s="44"/>
      <c r="AK647" s="44"/>
      <c r="AL647" s="44"/>
      <c r="AM647" s="44"/>
      <c r="AN647" s="93"/>
      <c r="AO647" s="93"/>
      <c r="AP647" s="44"/>
      <c r="AQ647" s="44"/>
      <c r="AR647" s="44"/>
      <c r="AS647" s="44"/>
      <c r="AT647" s="44"/>
      <c r="AU647" s="44"/>
      <c r="AV647" s="44"/>
      <c r="AW647" s="44"/>
    </row>
    <row r="648" spans="14:49">
      <c r="N648" s="93"/>
      <c r="AF648" s="367"/>
      <c r="AG648" s="368"/>
      <c r="AH648" s="369"/>
      <c r="AI648" s="370"/>
      <c r="AJ648" s="44"/>
      <c r="AK648" s="44"/>
      <c r="AL648" s="44"/>
      <c r="AM648" s="44"/>
      <c r="AN648" s="93"/>
      <c r="AO648" s="93"/>
      <c r="AP648" s="44"/>
      <c r="AQ648" s="44"/>
      <c r="AR648" s="44"/>
      <c r="AS648" s="44"/>
      <c r="AT648" s="44"/>
      <c r="AU648" s="44"/>
      <c r="AV648" s="44"/>
      <c r="AW648" s="44"/>
    </row>
    <row r="649" spans="14:49">
      <c r="N649" s="93"/>
      <c r="AF649" s="367"/>
      <c r="AG649" s="368"/>
      <c r="AH649" s="369"/>
      <c r="AI649" s="370"/>
      <c r="AJ649" s="44"/>
      <c r="AK649" s="44"/>
      <c r="AL649" s="44"/>
      <c r="AM649" s="44"/>
      <c r="AN649" s="93"/>
      <c r="AO649" s="93"/>
      <c r="AP649" s="44"/>
      <c r="AQ649" s="44"/>
      <c r="AR649" s="44"/>
      <c r="AS649" s="44"/>
      <c r="AT649" s="44"/>
      <c r="AU649" s="44"/>
      <c r="AV649" s="44"/>
      <c r="AW649" s="44"/>
    </row>
    <row r="650" spans="14:49">
      <c r="N650" s="93"/>
      <c r="AF650" s="367"/>
      <c r="AG650" s="368"/>
      <c r="AH650" s="369"/>
      <c r="AI650" s="370"/>
      <c r="AJ650" s="44"/>
      <c r="AK650" s="44"/>
      <c r="AL650" s="44"/>
      <c r="AM650" s="44"/>
      <c r="AN650" s="93"/>
      <c r="AO650" s="93"/>
      <c r="AP650" s="44"/>
      <c r="AQ650" s="44"/>
      <c r="AR650" s="44"/>
      <c r="AS650" s="44"/>
      <c r="AT650" s="44"/>
      <c r="AU650" s="44"/>
      <c r="AV650" s="44"/>
      <c r="AW650" s="44"/>
    </row>
    <row r="651" spans="14:49">
      <c r="N651" s="93"/>
      <c r="AF651" s="367"/>
      <c r="AG651" s="368"/>
      <c r="AH651" s="369"/>
      <c r="AI651" s="370"/>
      <c r="AJ651" s="44"/>
      <c r="AK651" s="44"/>
      <c r="AL651" s="44"/>
      <c r="AM651" s="44"/>
      <c r="AN651" s="93"/>
      <c r="AO651" s="93"/>
      <c r="AP651" s="44"/>
      <c r="AQ651" s="44"/>
      <c r="AR651" s="44"/>
      <c r="AS651" s="44"/>
      <c r="AT651" s="44"/>
      <c r="AU651" s="44"/>
      <c r="AV651" s="44"/>
      <c r="AW651" s="44"/>
    </row>
    <row r="652" spans="14:49">
      <c r="N652" s="93"/>
      <c r="AF652" s="367"/>
      <c r="AG652" s="368"/>
      <c r="AH652" s="369"/>
      <c r="AI652" s="370"/>
      <c r="AJ652" s="44"/>
      <c r="AK652" s="44"/>
      <c r="AL652" s="44"/>
      <c r="AM652" s="44"/>
      <c r="AN652" s="93"/>
      <c r="AO652" s="93"/>
      <c r="AP652" s="44"/>
      <c r="AQ652" s="44"/>
      <c r="AR652" s="44"/>
      <c r="AS652" s="44"/>
      <c r="AT652" s="44"/>
      <c r="AU652" s="44"/>
      <c r="AV652" s="44"/>
      <c r="AW652" s="44"/>
    </row>
    <row r="653" spans="14:49">
      <c r="N653" s="93"/>
      <c r="AF653" s="367"/>
      <c r="AG653" s="368"/>
      <c r="AH653" s="369"/>
      <c r="AI653" s="370"/>
      <c r="AJ653" s="44"/>
      <c r="AK653" s="44"/>
      <c r="AL653" s="44"/>
      <c r="AM653" s="44"/>
      <c r="AN653" s="93"/>
      <c r="AO653" s="93"/>
      <c r="AP653" s="44"/>
      <c r="AQ653" s="44"/>
      <c r="AR653" s="44"/>
      <c r="AS653" s="44"/>
      <c r="AT653" s="44"/>
      <c r="AU653" s="44"/>
      <c r="AV653" s="44"/>
      <c r="AW653" s="44"/>
    </row>
    <row r="654" spans="14:49">
      <c r="N654" s="93"/>
      <c r="AF654" s="367"/>
      <c r="AG654" s="368"/>
      <c r="AH654" s="369"/>
      <c r="AI654" s="370"/>
      <c r="AJ654" s="44"/>
      <c r="AK654" s="44"/>
      <c r="AL654" s="44"/>
      <c r="AM654" s="44"/>
      <c r="AN654" s="93"/>
      <c r="AO654" s="93"/>
      <c r="AP654" s="44"/>
      <c r="AQ654" s="44"/>
      <c r="AR654" s="44"/>
      <c r="AS654" s="44"/>
      <c r="AT654" s="44"/>
      <c r="AU654" s="44"/>
      <c r="AV654" s="44"/>
      <c r="AW654" s="44"/>
    </row>
    <row r="655" spans="14:49">
      <c r="N655" s="93"/>
      <c r="AF655" s="367"/>
      <c r="AG655" s="368"/>
      <c r="AH655" s="369"/>
      <c r="AI655" s="370"/>
      <c r="AJ655" s="44"/>
      <c r="AK655" s="44"/>
      <c r="AL655" s="44"/>
      <c r="AM655" s="44"/>
      <c r="AN655" s="93"/>
      <c r="AO655" s="93"/>
      <c r="AP655" s="44"/>
      <c r="AQ655" s="44"/>
      <c r="AR655" s="44"/>
      <c r="AS655" s="44"/>
      <c r="AT655" s="44"/>
      <c r="AU655" s="44"/>
      <c r="AV655" s="44"/>
      <c r="AW655" s="44"/>
    </row>
    <row r="656" spans="14:49">
      <c r="N656" s="93"/>
      <c r="AF656" s="367"/>
      <c r="AG656" s="368"/>
      <c r="AH656" s="369"/>
      <c r="AI656" s="370"/>
      <c r="AJ656" s="44"/>
      <c r="AK656" s="44"/>
      <c r="AL656" s="44"/>
      <c r="AM656" s="44"/>
      <c r="AN656" s="93"/>
      <c r="AO656" s="93"/>
      <c r="AP656" s="44"/>
      <c r="AQ656" s="44"/>
      <c r="AR656" s="44"/>
      <c r="AS656" s="44"/>
      <c r="AT656" s="44"/>
      <c r="AU656" s="44"/>
      <c r="AV656" s="44"/>
      <c r="AW656" s="44"/>
    </row>
    <row r="657" spans="14:49">
      <c r="N657" s="93"/>
      <c r="AF657" s="367"/>
      <c r="AG657" s="368"/>
      <c r="AH657" s="369"/>
      <c r="AI657" s="370"/>
      <c r="AJ657" s="44"/>
      <c r="AK657" s="44"/>
      <c r="AL657" s="44"/>
      <c r="AM657" s="44"/>
      <c r="AN657" s="93"/>
      <c r="AO657" s="93"/>
      <c r="AP657" s="44"/>
      <c r="AQ657" s="44"/>
      <c r="AR657" s="44"/>
      <c r="AS657" s="44"/>
      <c r="AT657" s="44"/>
      <c r="AU657" s="44"/>
      <c r="AV657" s="44"/>
      <c r="AW657" s="44"/>
    </row>
    <row r="658" spans="14:49">
      <c r="N658" s="93"/>
      <c r="AF658" s="367"/>
      <c r="AG658" s="368"/>
      <c r="AH658" s="369"/>
      <c r="AI658" s="370"/>
      <c r="AJ658" s="44"/>
      <c r="AK658" s="44"/>
      <c r="AL658" s="44"/>
      <c r="AM658" s="44"/>
      <c r="AN658" s="93"/>
      <c r="AO658" s="93"/>
      <c r="AP658" s="44"/>
      <c r="AQ658" s="44"/>
      <c r="AR658" s="44"/>
      <c r="AS658" s="44"/>
      <c r="AT658" s="44"/>
      <c r="AU658" s="44"/>
      <c r="AV658" s="44"/>
      <c r="AW658" s="44"/>
    </row>
    <row r="659" spans="14:49">
      <c r="N659" s="93"/>
      <c r="AF659" s="367"/>
      <c r="AG659" s="368"/>
      <c r="AH659" s="369"/>
      <c r="AI659" s="370"/>
      <c r="AJ659" s="44"/>
      <c r="AK659" s="44"/>
      <c r="AL659" s="44"/>
      <c r="AM659" s="44"/>
      <c r="AN659" s="93"/>
      <c r="AO659" s="93"/>
      <c r="AP659" s="44"/>
      <c r="AQ659" s="44"/>
      <c r="AR659" s="44"/>
      <c r="AS659" s="44"/>
      <c r="AT659" s="44"/>
      <c r="AU659" s="44"/>
      <c r="AV659" s="44"/>
      <c r="AW659" s="44"/>
    </row>
    <row r="660" spans="14:49">
      <c r="N660" s="93"/>
      <c r="AF660" s="367"/>
      <c r="AG660" s="368"/>
      <c r="AH660" s="369"/>
      <c r="AI660" s="370"/>
      <c r="AJ660" s="44"/>
      <c r="AK660" s="44"/>
      <c r="AL660" s="44"/>
      <c r="AM660" s="44"/>
      <c r="AN660" s="93"/>
      <c r="AO660" s="93"/>
      <c r="AP660" s="44"/>
      <c r="AQ660" s="44"/>
      <c r="AR660" s="44"/>
      <c r="AS660" s="44"/>
      <c r="AT660" s="44"/>
      <c r="AU660" s="44"/>
      <c r="AV660" s="44"/>
      <c r="AW660" s="44"/>
    </row>
    <row r="661" spans="14:49">
      <c r="N661" s="93"/>
      <c r="AF661" s="367"/>
      <c r="AG661" s="368"/>
      <c r="AH661" s="369"/>
      <c r="AI661" s="370"/>
      <c r="AJ661" s="44"/>
      <c r="AK661" s="44"/>
      <c r="AL661" s="44"/>
      <c r="AM661" s="44"/>
      <c r="AN661" s="93"/>
      <c r="AO661" s="93"/>
      <c r="AP661" s="44"/>
      <c r="AQ661" s="44"/>
      <c r="AR661" s="44"/>
      <c r="AS661" s="44"/>
      <c r="AT661" s="44"/>
      <c r="AU661" s="44"/>
      <c r="AV661" s="44"/>
      <c r="AW661" s="44"/>
    </row>
    <row r="662" spans="14:49">
      <c r="N662" s="93"/>
      <c r="AF662" s="367"/>
      <c r="AG662" s="368"/>
      <c r="AH662" s="369"/>
      <c r="AI662" s="370"/>
      <c r="AJ662" s="44"/>
      <c r="AK662" s="44"/>
      <c r="AL662" s="44"/>
      <c r="AM662" s="44"/>
      <c r="AN662" s="93"/>
      <c r="AO662" s="93"/>
      <c r="AP662" s="44"/>
      <c r="AQ662" s="44"/>
      <c r="AR662" s="44"/>
      <c r="AS662" s="44"/>
      <c r="AT662" s="44"/>
      <c r="AU662" s="44"/>
      <c r="AV662" s="44"/>
      <c r="AW662" s="44"/>
    </row>
    <row r="663" spans="14:49">
      <c r="N663" s="93"/>
      <c r="AF663" s="367"/>
      <c r="AG663" s="368"/>
      <c r="AH663" s="369"/>
      <c r="AI663" s="370"/>
      <c r="AJ663" s="44"/>
      <c r="AK663" s="44"/>
      <c r="AL663" s="44"/>
      <c r="AM663" s="44"/>
      <c r="AN663" s="93"/>
      <c r="AO663" s="93"/>
      <c r="AP663" s="44"/>
      <c r="AQ663" s="44"/>
      <c r="AR663" s="44"/>
      <c r="AS663" s="44"/>
      <c r="AT663" s="44"/>
      <c r="AU663" s="44"/>
      <c r="AV663" s="44"/>
      <c r="AW663" s="44"/>
    </row>
    <row r="664" spans="14:49">
      <c r="N664" s="93"/>
      <c r="AF664" s="367"/>
      <c r="AG664" s="368"/>
      <c r="AH664" s="369"/>
      <c r="AI664" s="370"/>
      <c r="AJ664" s="44"/>
      <c r="AK664" s="44"/>
      <c r="AL664" s="44"/>
      <c r="AM664" s="44"/>
      <c r="AN664" s="93"/>
      <c r="AO664" s="93"/>
      <c r="AP664" s="44"/>
      <c r="AQ664" s="44"/>
      <c r="AR664" s="44"/>
      <c r="AS664" s="44"/>
      <c r="AT664" s="44"/>
      <c r="AU664" s="44"/>
      <c r="AV664" s="44"/>
      <c r="AW664" s="44"/>
    </row>
    <row r="665" spans="14:49">
      <c r="N665" s="93"/>
      <c r="AF665" s="367"/>
      <c r="AG665" s="368"/>
      <c r="AH665" s="369"/>
      <c r="AI665" s="370"/>
      <c r="AJ665" s="44"/>
      <c r="AK665" s="44"/>
      <c r="AL665" s="44"/>
      <c r="AM665" s="44"/>
      <c r="AN665" s="93"/>
      <c r="AO665" s="93"/>
      <c r="AP665" s="44"/>
      <c r="AQ665" s="44"/>
      <c r="AR665" s="44"/>
      <c r="AS665" s="44"/>
      <c r="AT665" s="44"/>
      <c r="AU665" s="44"/>
      <c r="AV665" s="44"/>
      <c r="AW665" s="44"/>
    </row>
    <row r="666" spans="14:49">
      <c r="N666" s="93"/>
      <c r="AF666" s="367"/>
      <c r="AG666" s="368"/>
      <c r="AH666" s="369"/>
      <c r="AI666" s="370"/>
      <c r="AJ666" s="44"/>
      <c r="AK666" s="44"/>
      <c r="AL666" s="44"/>
      <c r="AM666" s="44"/>
      <c r="AN666" s="93"/>
      <c r="AO666" s="93"/>
      <c r="AP666" s="44"/>
      <c r="AQ666" s="44"/>
      <c r="AR666" s="44"/>
      <c r="AS666" s="44"/>
      <c r="AT666" s="44"/>
      <c r="AU666" s="44"/>
      <c r="AV666" s="44"/>
      <c r="AW666" s="44"/>
    </row>
    <row r="667" spans="14:49">
      <c r="N667" s="93"/>
      <c r="AF667" s="367"/>
      <c r="AG667" s="368"/>
      <c r="AH667" s="369"/>
      <c r="AI667" s="370"/>
      <c r="AJ667" s="44"/>
      <c r="AK667" s="44"/>
      <c r="AL667" s="44"/>
      <c r="AM667" s="44"/>
      <c r="AN667" s="93"/>
      <c r="AO667" s="93"/>
      <c r="AP667" s="44"/>
      <c r="AQ667" s="44"/>
      <c r="AR667" s="44"/>
      <c r="AS667" s="44"/>
      <c r="AT667" s="44"/>
      <c r="AU667" s="44"/>
      <c r="AV667" s="44"/>
      <c r="AW667" s="44"/>
    </row>
    <row r="668" spans="14:49">
      <c r="N668" s="93"/>
      <c r="AF668" s="367"/>
      <c r="AG668" s="368"/>
      <c r="AH668" s="369"/>
      <c r="AI668" s="370"/>
      <c r="AJ668" s="44"/>
      <c r="AK668" s="44"/>
      <c r="AL668" s="44"/>
      <c r="AM668" s="44"/>
      <c r="AN668" s="93"/>
      <c r="AO668" s="93"/>
      <c r="AP668" s="44"/>
      <c r="AQ668" s="44"/>
      <c r="AR668" s="44"/>
      <c r="AS668" s="44"/>
      <c r="AT668" s="44"/>
      <c r="AU668" s="44"/>
      <c r="AV668" s="44"/>
      <c r="AW668" s="44"/>
    </row>
    <row r="669" spans="14:49">
      <c r="N669" s="93"/>
      <c r="AF669" s="367"/>
      <c r="AG669" s="368"/>
      <c r="AH669" s="369"/>
      <c r="AI669" s="370"/>
      <c r="AJ669" s="44"/>
      <c r="AK669" s="44"/>
      <c r="AL669" s="44"/>
      <c r="AM669" s="44"/>
      <c r="AN669" s="93"/>
      <c r="AO669" s="93"/>
      <c r="AP669" s="44"/>
      <c r="AQ669" s="44"/>
      <c r="AR669" s="44"/>
      <c r="AS669" s="44"/>
      <c r="AT669" s="44"/>
      <c r="AU669" s="44"/>
      <c r="AV669" s="44"/>
      <c r="AW669" s="44"/>
    </row>
    <row r="670" spans="14:49">
      <c r="N670" s="93"/>
      <c r="AF670" s="367"/>
      <c r="AG670" s="368"/>
      <c r="AH670" s="369"/>
      <c r="AI670" s="370"/>
      <c r="AJ670" s="44"/>
      <c r="AK670" s="44"/>
      <c r="AL670" s="44"/>
      <c r="AM670" s="44"/>
      <c r="AN670" s="93"/>
      <c r="AO670" s="93"/>
      <c r="AP670" s="44"/>
      <c r="AQ670" s="44"/>
      <c r="AR670" s="44"/>
      <c r="AS670" s="44"/>
      <c r="AT670" s="44"/>
      <c r="AU670" s="44"/>
      <c r="AV670" s="44"/>
      <c r="AW670" s="44"/>
    </row>
    <row r="671" spans="14:49">
      <c r="N671" s="93"/>
      <c r="AF671" s="367"/>
      <c r="AG671" s="368"/>
      <c r="AH671" s="369"/>
      <c r="AI671" s="370"/>
      <c r="AJ671" s="44"/>
      <c r="AK671" s="44"/>
      <c r="AL671" s="44"/>
      <c r="AM671" s="44"/>
      <c r="AN671" s="93"/>
      <c r="AO671" s="93"/>
      <c r="AP671" s="44"/>
      <c r="AQ671" s="44"/>
      <c r="AR671" s="44"/>
      <c r="AS671" s="44"/>
      <c r="AT671" s="44"/>
      <c r="AU671" s="44"/>
      <c r="AV671" s="44"/>
      <c r="AW671" s="44"/>
    </row>
    <row r="672" spans="14:49">
      <c r="N672" s="93"/>
      <c r="AF672" s="367"/>
      <c r="AG672" s="368"/>
      <c r="AH672" s="369"/>
      <c r="AI672" s="370"/>
      <c r="AJ672" s="44"/>
      <c r="AK672" s="44"/>
      <c r="AL672" s="44"/>
      <c r="AM672" s="44"/>
      <c r="AN672" s="93"/>
      <c r="AO672" s="93"/>
      <c r="AP672" s="44"/>
      <c r="AQ672" s="44"/>
      <c r="AR672" s="44"/>
      <c r="AS672" s="44"/>
      <c r="AT672" s="44"/>
      <c r="AU672" s="44"/>
      <c r="AV672" s="44"/>
      <c r="AW672" s="44"/>
    </row>
    <row r="673" spans="14:49">
      <c r="N673" s="93"/>
      <c r="AF673" s="367"/>
      <c r="AG673" s="368"/>
      <c r="AH673" s="369"/>
      <c r="AI673" s="370"/>
      <c r="AJ673" s="44"/>
      <c r="AK673" s="44"/>
      <c r="AL673" s="44"/>
      <c r="AM673" s="44"/>
      <c r="AN673" s="93"/>
      <c r="AO673" s="93"/>
      <c r="AP673" s="44"/>
      <c r="AQ673" s="44"/>
      <c r="AR673" s="44"/>
      <c r="AS673" s="44"/>
      <c r="AT673" s="44"/>
      <c r="AU673" s="44"/>
      <c r="AV673" s="44"/>
      <c r="AW673" s="44"/>
    </row>
    <row r="674" spans="14:49">
      <c r="N674" s="93"/>
      <c r="AF674" s="367"/>
      <c r="AG674" s="368"/>
      <c r="AH674" s="369"/>
      <c r="AI674" s="370"/>
      <c r="AJ674" s="44"/>
      <c r="AK674" s="44"/>
      <c r="AL674" s="44"/>
      <c r="AM674" s="44"/>
      <c r="AN674" s="93"/>
      <c r="AO674" s="93"/>
      <c r="AP674" s="44"/>
      <c r="AQ674" s="44"/>
      <c r="AR674" s="44"/>
      <c r="AS674" s="44"/>
      <c r="AT674" s="44"/>
      <c r="AU674" s="44"/>
      <c r="AV674" s="44"/>
      <c r="AW674" s="44"/>
    </row>
    <row r="675" spans="14:49">
      <c r="N675" s="93"/>
      <c r="AF675" s="367"/>
      <c r="AG675" s="368"/>
      <c r="AH675" s="369"/>
      <c r="AI675" s="370"/>
      <c r="AJ675" s="44"/>
      <c r="AK675" s="44"/>
      <c r="AL675" s="44"/>
      <c r="AM675" s="44"/>
      <c r="AN675" s="93"/>
      <c r="AO675" s="93"/>
      <c r="AP675" s="44"/>
      <c r="AQ675" s="44"/>
      <c r="AR675" s="44"/>
      <c r="AS675" s="44"/>
      <c r="AT675" s="44"/>
      <c r="AU675" s="44"/>
      <c r="AV675" s="44"/>
      <c r="AW675" s="44"/>
    </row>
    <row r="676" spans="14:49">
      <c r="N676" s="93"/>
      <c r="AF676" s="367"/>
      <c r="AG676" s="368"/>
      <c r="AH676" s="369"/>
      <c r="AI676" s="370"/>
      <c r="AJ676" s="44"/>
      <c r="AK676" s="44"/>
      <c r="AL676" s="44"/>
      <c r="AM676" s="44"/>
      <c r="AN676" s="93"/>
      <c r="AO676" s="93"/>
      <c r="AP676" s="44"/>
      <c r="AQ676" s="44"/>
      <c r="AR676" s="44"/>
      <c r="AS676" s="44"/>
      <c r="AT676" s="44"/>
      <c r="AU676" s="44"/>
      <c r="AV676" s="44"/>
      <c r="AW676" s="44"/>
    </row>
    <row r="677" spans="14:49">
      <c r="N677" s="93"/>
      <c r="AF677" s="367"/>
      <c r="AG677" s="368"/>
      <c r="AH677" s="369"/>
      <c r="AI677" s="370"/>
      <c r="AJ677" s="44"/>
      <c r="AK677" s="44"/>
      <c r="AL677" s="44"/>
      <c r="AM677" s="44"/>
      <c r="AN677" s="93"/>
      <c r="AO677" s="93"/>
      <c r="AP677" s="44"/>
      <c r="AQ677" s="44"/>
      <c r="AR677" s="44"/>
      <c r="AS677" s="44"/>
      <c r="AT677" s="44"/>
      <c r="AU677" s="44"/>
      <c r="AV677" s="44"/>
      <c r="AW677" s="44"/>
    </row>
    <row r="678" spans="14:49">
      <c r="N678" s="93"/>
      <c r="AF678" s="367"/>
      <c r="AG678" s="368"/>
      <c r="AH678" s="369"/>
      <c r="AI678" s="370"/>
      <c r="AJ678" s="44"/>
      <c r="AK678" s="44"/>
      <c r="AL678" s="44"/>
      <c r="AM678" s="44"/>
      <c r="AN678" s="93"/>
      <c r="AO678" s="93"/>
      <c r="AP678" s="44"/>
      <c r="AQ678" s="44"/>
      <c r="AR678" s="44"/>
      <c r="AS678" s="44"/>
      <c r="AT678" s="44"/>
      <c r="AU678" s="44"/>
      <c r="AV678" s="44"/>
      <c r="AW678" s="44"/>
    </row>
    <row r="679" spans="14:49">
      <c r="N679" s="93"/>
      <c r="AF679" s="367"/>
      <c r="AG679" s="368"/>
      <c r="AH679" s="369"/>
      <c r="AI679" s="370"/>
      <c r="AJ679" s="44"/>
      <c r="AK679" s="44"/>
      <c r="AL679" s="44"/>
      <c r="AM679" s="44"/>
      <c r="AN679" s="93"/>
      <c r="AO679" s="93"/>
      <c r="AP679" s="44"/>
      <c r="AQ679" s="44"/>
      <c r="AR679" s="44"/>
      <c r="AS679" s="44"/>
      <c r="AT679" s="44"/>
      <c r="AU679" s="44"/>
      <c r="AV679" s="44"/>
      <c r="AW679" s="44"/>
    </row>
    <row r="680" spans="14:49">
      <c r="N680" s="93"/>
      <c r="AF680" s="367"/>
      <c r="AG680" s="368"/>
      <c r="AH680" s="369"/>
      <c r="AI680" s="370"/>
      <c r="AJ680" s="44"/>
      <c r="AK680" s="44"/>
      <c r="AL680" s="44"/>
      <c r="AM680" s="44"/>
      <c r="AN680" s="93"/>
      <c r="AO680" s="93"/>
      <c r="AP680" s="44"/>
      <c r="AQ680" s="44"/>
      <c r="AR680" s="44"/>
      <c r="AS680" s="44"/>
      <c r="AT680" s="44"/>
      <c r="AU680" s="44"/>
      <c r="AV680" s="44"/>
      <c r="AW680" s="44"/>
    </row>
    <row r="681" spans="14:49">
      <c r="N681" s="93"/>
      <c r="AF681" s="367"/>
      <c r="AG681" s="368"/>
      <c r="AH681" s="369"/>
      <c r="AI681" s="370"/>
      <c r="AJ681" s="44"/>
      <c r="AK681" s="44"/>
      <c r="AL681" s="44"/>
      <c r="AM681" s="44"/>
      <c r="AN681" s="93"/>
      <c r="AO681" s="93"/>
      <c r="AP681" s="44"/>
      <c r="AQ681" s="44"/>
      <c r="AR681" s="44"/>
      <c r="AS681" s="44"/>
      <c r="AT681" s="44"/>
      <c r="AU681" s="44"/>
      <c r="AV681" s="44"/>
      <c r="AW681" s="44"/>
    </row>
    <row r="682" spans="14:49">
      <c r="N682" s="93"/>
      <c r="AF682" s="367"/>
      <c r="AG682" s="368"/>
      <c r="AH682" s="369"/>
      <c r="AI682" s="370"/>
      <c r="AJ682" s="44"/>
      <c r="AK682" s="44"/>
      <c r="AL682" s="44"/>
      <c r="AM682" s="44"/>
      <c r="AN682" s="93"/>
      <c r="AO682" s="93"/>
      <c r="AP682" s="44"/>
      <c r="AQ682" s="44"/>
      <c r="AR682" s="44"/>
      <c r="AS682" s="44"/>
      <c r="AT682" s="44"/>
      <c r="AU682" s="44"/>
      <c r="AV682" s="44"/>
      <c r="AW682" s="44"/>
    </row>
    <row r="683" spans="14:49">
      <c r="N683" s="93"/>
      <c r="AF683" s="367"/>
      <c r="AG683" s="368"/>
      <c r="AH683" s="369"/>
      <c r="AI683" s="370"/>
      <c r="AJ683" s="44"/>
      <c r="AK683" s="44"/>
      <c r="AL683" s="44"/>
      <c r="AM683" s="44"/>
      <c r="AN683" s="93"/>
      <c r="AO683" s="93"/>
      <c r="AP683" s="44"/>
      <c r="AQ683" s="44"/>
      <c r="AR683" s="44"/>
      <c r="AS683" s="44"/>
      <c r="AT683" s="44"/>
      <c r="AU683" s="44"/>
      <c r="AV683" s="44"/>
      <c r="AW683" s="44"/>
    </row>
    <row r="684" spans="14:49">
      <c r="N684" s="93"/>
      <c r="AF684" s="367"/>
      <c r="AG684" s="368"/>
      <c r="AH684" s="369"/>
      <c r="AI684" s="370"/>
      <c r="AJ684" s="44"/>
      <c r="AK684" s="44"/>
      <c r="AL684" s="44"/>
      <c r="AM684" s="44"/>
      <c r="AN684" s="93"/>
      <c r="AO684" s="93"/>
      <c r="AP684" s="44"/>
      <c r="AQ684" s="44"/>
      <c r="AR684" s="44"/>
      <c r="AS684" s="44"/>
      <c r="AT684" s="44"/>
      <c r="AU684" s="44"/>
      <c r="AV684" s="44"/>
      <c r="AW684" s="44"/>
    </row>
    <row r="685" spans="14:49">
      <c r="N685" s="93"/>
      <c r="AF685" s="367"/>
      <c r="AG685" s="368"/>
      <c r="AH685" s="369"/>
      <c r="AI685" s="370"/>
      <c r="AJ685" s="44"/>
      <c r="AK685" s="44"/>
      <c r="AL685" s="44"/>
      <c r="AM685" s="44"/>
      <c r="AN685" s="93"/>
      <c r="AO685" s="93"/>
      <c r="AP685" s="44"/>
      <c r="AQ685" s="44"/>
      <c r="AR685" s="44"/>
      <c r="AS685" s="44"/>
      <c r="AT685" s="44"/>
      <c r="AU685" s="44"/>
      <c r="AV685" s="44"/>
      <c r="AW685" s="44"/>
    </row>
    <row r="686" spans="14:49">
      <c r="N686" s="93"/>
      <c r="AF686" s="367"/>
      <c r="AG686" s="368"/>
      <c r="AH686" s="369"/>
      <c r="AI686" s="370"/>
      <c r="AJ686" s="44"/>
      <c r="AK686" s="44"/>
      <c r="AL686" s="44"/>
      <c r="AM686" s="44"/>
      <c r="AN686" s="93"/>
      <c r="AO686" s="93"/>
      <c r="AP686" s="44"/>
      <c r="AQ686" s="44"/>
      <c r="AR686" s="44"/>
      <c r="AS686" s="44"/>
      <c r="AT686" s="44"/>
      <c r="AU686" s="44"/>
      <c r="AV686" s="44"/>
      <c r="AW686" s="44"/>
    </row>
    <row r="687" spans="14:49">
      <c r="N687" s="93"/>
      <c r="AF687" s="367"/>
      <c r="AG687" s="368"/>
      <c r="AH687" s="369"/>
      <c r="AI687" s="370"/>
      <c r="AJ687" s="44"/>
      <c r="AK687" s="44"/>
      <c r="AL687" s="44"/>
      <c r="AM687" s="44"/>
      <c r="AN687" s="93"/>
      <c r="AO687" s="93"/>
      <c r="AP687" s="44"/>
      <c r="AQ687" s="44"/>
      <c r="AR687" s="44"/>
      <c r="AS687" s="44"/>
      <c r="AT687" s="44"/>
      <c r="AU687" s="44"/>
      <c r="AV687" s="44"/>
      <c r="AW687" s="44"/>
    </row>
    <row r="688" spans="14:49">
      <c r="N688" s="93"/>
      <c r="AF688" s="367"/>
      <c r="AG688" s="368"/>
      <c r="AH688" s="369"/>
      <c r="AI688" s="370"/>
      <c r="AJ688" s="44"/>
      <c r="AK688" s="44"/>
      <c r="AL688" s="44"/>
      <c r="AM688" s="44"/>
      <c r="AN688" s="93"/>
      <c r="AO688" s="93"/>
      <c r="AP688" s="44"/>
      <c r="AQ688" s="44"/>
      <c r="AR688" s="44"/>
      <c r="AS688" s="44"/>
      <c r="AT688" s="44"/>
      <c r="AU688" s="44"/>
      <c r="AV688" s="44"/>
      <c r="AW688" s="44"/>
    </row>
    <row r="689" spans="14:49">
      <c r="N689" s="93"/>
      <c r="AF689" s="367"/>
      <c r="AG689" s="368"/>
      <c r="AH689" s="369"/>
      <c r="AI689" s="370"/>
      <c r="AJ689" s="44"/>
      <c r="AK689" s="44"/>
      <c r="AL689" s="44"/>
      <c r="AM689" s="44"/>
      <c r="AN689" s="93"/>
      <c r="AO689" s="93"/>
      <c r="AP689" s="44"/>
      <c r="AQ689" s="44"/>
      <c r="AR689" s="44"/>
      <c r="AS689" s="44"/>
      <c r="AT689" s="44"/>
      <c r="AU689" s="44"/>
      <c r="AV689" s="44"/>
      <c r="AW689" s="44"/>
    </row>
    <row r="690" spans="14:49">
      <c r="N690" s="93"/>
      <c r="AF690" s="367"/>
      <c r="AG690" s="368"/>
      <c r="AH690" s="369"/>
      <c r="AI690" s="370"/>
      <c r="AJ690" s="44"/>
      <c r="AK690" s="44"/>
      <c r="AL690" s="44"/>
      <c r="AM690" s="44"/>
      <c r="AN690" s="93"/>
      <c r="AO690" s="93"/>
      <c r="AP690" s="44"/>
      <c r="AQ690" s="44"/>
      <c r="AR690" s="44"/>
      <c r="AS690" s="44"/>
      <c r="AT690" s="44"/>
      <c r="AU690" s="44"/>
      <c r="AV690" s="44"/>
      <c r="AW690" s="44"/>
    </row>
    <row r="691" spans="14:49">
      <c r="N691" s="93"/>
      <c r="AF691" s="367"/>
      <c r="AG691" s="368"/>
      <c r="AH691" s="369"/>
      <c r="AI691" s="370"/>
      <c r="AJ691" s="44"/>
      <c r="AK691" s="44"/>
      <c r="AL691" s="44"/>
      <c r="AM691" s="44"/>
      <c r="AN691" s="93"/>
      <c r="AO691" s="93"/>
      <c r="AP691" s="44"/>
      <c r="AQ691" s="44"/>
      <c r="AR691" s="44"/>
      <c r="AS691" s="44"/>
      <c r="AT691" s="44"/>
      <c r="AU691" s="44"/>
      <c r="AV691" s="44"/>
      <c r="AW691" s="44"/>
    </row>
    <row r="692" spans="14:49">
      <c r="N692" s="93"/>
      <c r="AF692" s="367"/>
      <c r="AG692" s="368"/>
      <c r="AH692" s="369"/>
      <c r="AI692" s="370"/>
      <c r="AJ692" s="44"/>
      <c r="AK692" s="44"/>
      <c r="AL692" s="44"/>
      <c r="AM692" s="44"/>
      <c r="AN692" s="93"/>
      <c r="AO692" s="93"/>
      <c r="AP692" s="44"/>
      <c r="AQ692" s="44"/>
      <c r="AR692" s="44"/>
      <c r="AS692" s="44"/>
      <c r="AT692" s="44"/>
      <c r="AU692" s="44"/>
      <c r="AV692" s="44"/>
      <c r="AW692" s="44"/>
    </row>
    <row r="693" spans="14:49">
      <c r="N693" s="93"/>
      <c r="AF693" s="367"/>
      <c r="AG693" s="368"/>
      <c r="AH693" s="369"/>
      <c r="AI693" s="370"/>
      <c r="AJ693" s="44"/>
      <c r="AK693" s="44"/>
      <c r="AL693" s="44"/>
      <c r="AM693" s="44"/>
      <c r="AN693" s="93"/>
      <c r="AO693" s="93"/>
      <c r="AP693" s="44"/>
      <c r="AQ693" s="44"/>
      <c r="AR693" s="44"/>
      <c r="AS693" s="44"/>
      <c r="AT693" s="44"/>
      <c r="AU693" s="44"/>
      <c r="AV693" s="44"/>
      <c r="AW693" s="44"/>
    </row>
    <row r="694" spans="14:49">
      <c r="N694" s="93"/>
      <c r="AF694" s="367"/>
      <c r="AG694" s="368"/>
      <c r="AH694" s="369"/>
      <c r="AI694" s="370"/>
      <c r="AJ694" s="44"/>
      <c r="AK694" s="44"/>
      <c r="AL694" s="44"/>
      <c r="AM694" s="44"/>
      <c r="AN694" s="93"/>
      <c r="AO694" s="93"/>
      <c r="AP694" s="44"/>
      <c r="AQ694" s="44"/>
      <c r="AR694" s="44"/>
      <c r="AS694" s="44"/>
      <c r="AT694" s="44"/>
      <c r="AU694" s="44"/>
      <c r="AV694" s="44"/>
      <c r="AW694" s="44"/>
    </row>
    <row r="695" spans="14:49">
      <c r="N695" s="93"/>
      <c r="AF695" s="367"/>
      <c r="AG695" s="368"/>
      <c r="AH695" s="369"/>
      <c r="AI695" s="370"/>
      <c r="AJ695" s="44"/>
      <c r="AK695" s="44"/>
      <c r="AL695" s="44"/>
      <c r="AM695" s="44"/>
      <c r="AN695" s="93"/>
      <c r="AO695" s="93"/>
      <c r="AP695" s="44"/>
      <c r="AQ695" s="44"/>
      <c r="AR695" s="44"/>
      <c r="AS695" s="44"/>
      <c r="AT695" s="44"/>
      <c r="AU695" s="44"/>
      <c r="AV695" s="44"/>
      <c r="AW695" s="44"/>
    </row>
    <row r="696" spans="14:49">
      <c r="N696" s="93"/>
      <c r="AF696" s="367"/>
      <c r="AG696" s="368"/>
      <c r="AH696" s="369"/>
      <c r="AI696" s="370"/>
      <c r="AJ696" s="44"/>
      <c r="AK696" s="44"/>
      <c r="AL696" s="44"/>
      <c r="AM696" s="44"/>
      <c r="AN696" s="93"/>
      <c r="AO696" s="93"/>
      <c r="AP696" s="44"/>
      <c r="AQ696" s="44"/>
      <c r="AR696" s="44"/>
      <c r="AS696" s="44"/>
      <c r="AT696" s="44"/>
      <c r="AU696" s="44"/>
      <c r="AV696" s="44"/>
      <c r="AW696" s="44"/>
    </row>
    <row r="697" spans="14:49">
      <c r="N697" s="93"/>
      <c r="AF697" s="367"/>
      <c r="AG697" s="368"/>
      <c r="AH697" s="369"/>
      <c r="AI697" s="370"/>
      <c r="AJ697" s="44"/>
      <c r="AK697" s="44"/>
      <c r="AL697" s="44"/>
      <c r="AM697" s="44"/>
      <c r="AN697" s="93"/>
      <c r="AO697" s="93"/>
      <c r="AP697" s="44"/>
      <c r="AQ697" s="44"/>
      <c r="AR697" s="44"/>
      <c r="AS697" s="44"/>
      <c r="AT697" s="44"/>
      <c r="AU697" s="44"/>
      <c r="AV697" s="44"/>
      <c r="AW697" s="44"/>
    </row>
    <row r="698" spans="14:49">
      <c r="N698" s="93"/>
      <c r="AF698" s="367"/>
      <c r="AG698" s="368"/>
      <c r="AH698" s="369"/>
      <c r="AI698" s="370"/>
      <c r="AJ698" s="44"/>
      <c r="AK698" s="44"/>
      <c r="AL698" s="44"/>
      <c r="AM698" s="44"/>
      <c r="AN698" s="93"/>
      <c r="AO698" s="93"/>
      <c r="AP698" s="44"/>
      <c r="AQ698" s="44"/>
      <c r="AR698" s="44"/>
      <c r="AS698" s="44"/>
      <c r="AT698" s="44"/>
      <c r="AU698" s="44"/>
      <c r="AV698" s="44"/>
      <c r="AW698" s="44"/>
    </row>
    <row r="699" spans="14:49">
      <c r="N699" s="93"/>
      <c r="AF699" s="367"/>
      <c r="AG699" s="368"/>
      <c r="AH699" s="369"/>
      <c r="AI699" s="370"/>
      <c r="AJ699" s="44"/>
      <c r="AK699" s="44"/>
      <c r="AL699" s="44"/>
      <c r="AM699" s="44"/>
      <c r="AN699" s="93"/>
      <c r="AO699" s="93"/>
      <c r="AP699" s="44"/>
      <c r="AQ699" s="44"/>
      <c r="AR699" s="44"/>
      <c r="AS699" s="44"/>
      <c r="AT699" s="44"/>
      <c r="AU699" s="44"/>
      <c r="AV699" s="44"/>
      <c r="AW699" s="44"/>
    </row>
    <row r="700" spans="14:49">
      <c r="N700" s="93"/>
      <c r="AF700" s="367"/>
      <c r="AG700" s="368"/>
      <c r="AH700" s="369"/>
      <c r="AI700" s="370"/>
      <c r="AJ700" s="44"/>
      <c r="AK700" s="44"/>
      <c r="AL700" s="44"/>
      <c r="AM700" s="44"/>
      <c r="AN700" s="93"/>
      <c r="AO700" s="93"/>
      <c r="AP700" s="44"/>
      <c r="AQ700" s="44"/>
      <c r="AR700" s="44"/>
      <c r="AS700" s="44"/>
      <c r="AT700" s="44"/>
      <c r="AU700" s="44"/>
      <c r="AV700" s="44"/>
      <c r="AW700" s="44"/>
    </row>
    <row r="701" spans="14:49">
      <c r="N701" s="93"/>
      <c r="AF701" s="367"/>
      <c r="AG701" s="368"/>
      <c r="AH701" s="369"/>
      <c r="AI701" s="370"/>
      <c r="AJ701" s="44"/>
      <c r="AK701" s="44"/>
      <c r="AL701" s="44"/>
      <c r="AM701" s="44"/>
      <c r="AN701" s="93"/>
      <c r="AO701" s="93"/>
      <c r="AP701" s="44"/>
      <c r="AQ701" s="44"/>
      <c r="AR701" s="44"/>
      <c r="AS701" s="44"/>
      <c r="AT701" s="44"/>
      <c r="AU701" s="44"/>
      <c r="AV701" s="44"/>
      <c r="AW701" s="44"/>
    </row>
    <row r="702" spans="14:49">
      <c r="N702" s="93"/>
      <c r="AF702" s="367"/>
      <c r="AG702" s="368"/>
      <c r="AH702" s="369"/>
      <c r="AI702" s="370"/>
      <c r="AJ702" s="44"/>
      <c r="AK702" s="44"/>
      <c r="AL702" s="44"/>
      <c r="AM702" s="44"/>
      <c r="AN702" s="93"/>
      <c r="AO702" s="93"/>
      <c r="AP702" s="44"/>
      <c r="AQ702" s="44"/>
      <c r="AR702" s="44"/>
      <c r="AS702" s="44"/>
      <c r="AT702" s="44"/>
      <c r="AU702" s="44"/>
      <c r="AV702" s="44"/>
      <c r="AW702" s="44"/>
    </row>
    <row r="703" spans="14:49">
      <c r="N703" s="93"/>
      <c r="AF703" s="367"/>
      <c r="AG703" s="368"/>
      <c r="AH703" s="369"/>
      <c r="AI703" s="370"/>
      <c r="AJ703" s="44"/>
      <c r="AK703" s="44"/>
      <c r="AL703" s="44"/>
      <c r="AM703" s="44"/>
      <c r="AN703" s="93"/>
      <c r="AO703" s="93"/>
      <c r="AP703" s="44"/>
      <c r="AQ703" s="44"/>
      <c r="AR703" s="44"/>
      <c r="AS703" s="44"/>
      <c r="AT703" s="44"/>
      <c r="AU703" s="44"/>
      <c r="AV703" s="44"/>
      <c r="AW703" s="44"/>
    </row>
    <row r="704" spans="14:49">
      <c r="N704" s="93"/>
      <c r="AF704" s="367"/>
      <c r="AG704" s="368"/>
      <c r="AH704" s="369"/>
      <c r="AI704" s="370"/>
      <c r="AJ704" s="44"/>
      <c r="AK704" s="44"/>
      <c r="AL704" s="44"/>
      <c r="AM704" s="44"/>
      <c r="AN704" s="93"/>
      <c r="AO704" s="93"/>
      <c r="AP704" s="44"/>
      <c r="AQ704" s="44"/>
      <c r="AR704" s="44"/>
      <c r="AS704" s="44"/>
      <c r="AT704" s="44"/>
      <c r="AU704" s="44"/>
      <c r="AV704" s="44"/>
      <c r="AW704" s="44"/>
    </row>
    <row r="705" spans="14:49">
      <c r="N705" s="93"/>
      <c r="AF705" s="367"/>
      <c r="AG705" s="368"/>
      <c r="AH705" s="369"/>
      <c r="AI705" s="370"/>
      <c r="AJ705" s="44"/>
      <c r="AK705" s="44"/>
      <c r="AL705" s="44"/>
      <c r="AM705" s="44"/>
      <c r="AN705" s="93"/>
      <c r="AO705" s="93"/>
      <c r="AP705" s="44"/>
      <c r="AQ705" s="44"/>
      <c r="AR705" s="44"/>
      <c r="AS705" s="44"/>
      <c r="AT705" s="44"/>
      <c r="AU705" s="44"/>
      <c r="AV705" s="44"/>
      <c r="AW705" s="44"/>
    </row>
    <row r="706" spans="14:49">
      <c r="N706" s="93"/>
      <c r="AF706" s="367"/>
      <c r="AG706" s="368"/>
      <c r="AH706" s="369"/>
      <c r="AI706" s="370"/>
      <c r="AJ706" s="44"/>
      <c r="AK706" s="44"/>
      <c r="AL706" s="44"/>
      <c r="AM706" s="44"/>
      <c r="AN706" s="93"/>
      <c r="AO706" s="93"/>
      <c r="AP706" s="44"/>
      <c r="AQ706" s="44"/>
      <c r="AR706" s="44"/>
      <c r="AS706" s="44"/>
      <c r="AT706" s="44"/>
      <c r="AU706" s="44"/>
      <c r="AV706" s="44"/>
      <c r="AW706" s="44"/>
    </row>
    <row r="707" spans="14:49">
      <c r="N707" s="93"/>
      <c r="AF707" s="367"/>
      <c r="AG707" s="368"/>
      <c r="AH707" s="369"/>
      <c r="AI707" s="370"/>
      <c r="AJ707" s="44"/>
      <c r="AK707" s="44"/>
      <c r="AL707" s="44"/>
      <c r="AM707" s="44"/>
      <c r="AN707" s="93"/>
      <c r="AO707" s="93"/>
      <c r="AP707" s="44"/>
      <c r="AQ707" s="44"/>
      <c r="AR707" s="44"/>
      <c r="AS707" s="44"/>
      <c r="AT707" s="44"/>
      <c r="AU707" s="44"/>
      <c r="AV707" s="44"/>
      <c r="AW707" s="44"/>
    </row>
    <row r="708" spans="14:49">
      <c r="N708" s="93"/>
      <c r="AF708" s="367"/>
      <c r="AG708" s="368"/>
      <c r="AH708" s="369"/>
      <c r="AI708" s="370"/>
      <c r="AJ708" s="44"/>
      <c r="AK708" s="44"/>
      <c r="AL708" s="44"/>
      <c r="AM708" s="44"/>
      <c r="AN708" s="93"/>
      <c r="AO708" s="93"/>
      <c r="AP708" s="44"/>
      <c r="AQ708" s="44"/>
      <c r="AR708" s="44"/>
      <c r="AS708" s="44"/>
      <c r="AT708" s="44"/>
      <c r="AU708" s="44"/>
      <c r="AV708" s="44"/>
      <c r="AW708" s="44"/>
    </row>
    <row r="709" spans="14:49">
      <c r="N709" s="93"/>
      <c r="AF709" s="367"/>
      <c r="AG709" s="368"/>
      <c r="AH709" s="369"/>
      <c r="AI709" s="370"/>
      <c r="AJ709" s="44"/>
      <c r="AK709" s="44"/>
      <c r="AL709" s="44"/>
      <c r="AM709" s="44"/>
      <c r="AN709" s="93"/>
      <c r="AO709" s="93"/>
      <c r="AP709" s="44"/>
      <c r="AQ709" s="44"/>
      <c r="AR709" s="44"/>
      <c r="AS709" s="44"/>
      <c r="AT709" s="44"/>
      <c r="AU709" s="44"/>
      <c r="AV709" s="44"/>
      <c r="AW709" s="44"/>
    </row>
    <row r="710" spans="14:49">
      <c r="N710" s="93"/>
      <c r="AF710" s="367"/>
      <c r="AG710" s="368"/>
      <c r="AH710" s="369"/>
      <c r="AI710" s="370"/>
      <c r="AJ710" s="44"/>
      <c r="AK710" s="44"/>
      <c r="AL710" s="44"/>
      <c r="AM710" s="44"/>
      <c r="AN710" s="93"/>
      <c r="AO710" s="93"/>
      <c r="AP710" s="44"/>
      <c r="AQ710" s="44"/>
      <c r="AR710" s="44"/>
      <c r="AS710" s="44"/>
      <c r="AT710" s="44"/>
      <c r="AU710" s="44"/>
      <c r="AV710" s="44"/>
      <c r="AW710" s="44"/>
    </row>
    <row r="711" spans="14:49">
      <c r="N711" s="93"/>
      <c r="AF711" s="367"/>
      <c r="AG711" s="368"/>
      <c r="AH711" s="369"/>
      <c r="AI711" s="370"/>
      <c r="AJ711" s="44"/>
      <c r="AK711" s="44"/>
      <c r="AL711" s="44"/>
      <c r="AM711" s="44"/>
      <c r="AN711" s="93"/>
      <c r="AO711" s="93"/>
      <c r="AP711" s="44"/>
      <c r="AQ711" s="44"/>
      <c r="AR711" s="44"/>
      <c r="AS711" s="44"/>
      <c r="AT711" s="44"/>
      <c r="AU711" s="44"/>
      <c r="AV711" s="44"/>
      <c r="AW711" s="44"/>
    </row>
    <row r="712" spans="14:49">
      <c r="N712" s="93"/>
      <c r="AF712" s="367"/>
      <c r="AG712" s="368"/>
      <c r="AH712" s="369"/>
      <c r="AI712" s="370"/>
      <c r="AJ712" s="44"/>
      <c r="AK712" s="44"/>
      <c r="AL712" s="44"/>
      <c r="AM712" s="44"/>
      <c r="AN712" s="93"/>
      <c r="AO712" s="93"/>
      <c r="AP712" s="44"/>
      <c r="AQ712" s="44"/>
      <c r="AR712" s="44"/>
      <c r="AS712" s="44"/>
      <c r="AT712" s="44"/>
      <c r="AU712" s="44"/>
      <c r="AV712" s="44"/>
      <c r="AW712" s="44"/>
    </row>
    <row r="713" spans="14:49">
      <c r="N713" s="93"/>
      <c r="AF713" s="367"/>
      <c r="AG713" s="368"/>
      <c r="AH713" s="369"/>
      <c r="AI713" s="370"/>
      <c r="AJ713" s="44"/>
      <c r="AK713" s="44"/>
      <c r="AL713" s="44"/>
      <c r="AM713" s="44"/>
      <c r="AN713" s="93"/>
      <c r="AO713" s="93"/>
      <c r="AP713" s="44"/>
      <c r="AQ713" s="44"/>
      <c r="AR713" s="44"/>
      <c r="AS713" s="44"/>
      <c r="AT713" s="44"/>
      <c r="AU713" s="44"/>
      <c r="AV713" s="44"/>
      <c r="AW713" s="44"/>
    </row>
    <row r="714" spans="14:49">
      <c r="N714" s="93"/>
      <c r="AF714" s="367"/>
      <c r="AG714" s="368"/>
      <c r="AH714" s="369"/>
      <c r="AI714" s="370"/>
      <c r="AJ714" s="44"/>
      <c r="AK714" s="44"/>
      <c r="AL714" s="44"/>
      <c r="AM714" s="44"/>
      <c r="AN714" s="93"/>
      <c r="AO714" s="93"/>
      <c r="AP714" s="44"/>
      <c r="AQ714" s="44"/>
      <c r="AR714" s="44"/>
      <c r="AS714" s="44"/>
      <c r="AT714" s="44"/>
      <c r="AU714" s="44"/>
      <c r="AV714" s="44"/>
      <c r="AW714" s="44"/>
    </row>
    <row r="715" spans="14:49">
      <c r="N715" s="93"/>
      <c r="AF715" s="367"/>
      <c r="AG715" s="368"/>
      <c r="AH715" s="369"/>
      <c r="AI715" s="370"/>
      <c r="AJ715" s="44"/>
      <c r="AK715" s="44"/>
      <c r="AL715" s="44"/>
      <c r="AM715" s="44"/>
      <c r="AN715" s="93"/>
      <c r="AO715" s="93"/>
      <c r="AP715" s="44"/>
      <c r="AQ715" s="44"/>
      <c r="AR715" s="44"/>
      <c r="AS715" s="44"/>
      <c r="AT715" s="44"/>
      <c r="AU715" s="44"/>
      <c r="AV715" s="44"/>
      <c r="AW715" s="44"/>
    </row>
    <row r="716" spans="14:49">
      <c r="N716" s="93"/>
      <c r="AF716" s="367"/>
      <c r="AG716" s="368"/>
      <c r="AH716" s="369"/>
      <c r="AI716" s="370"/>
      <c r="AJ716" s="44"/>
      <c r="AK716" s="44"/>
      <c r="AL716" s="44"/>
      <c r="AM716" s="44"/>
      <c r="AN716" s="93"/>
      <c r="AO716" s="93"/>
      <c r="AP716" s="44"/>
      <c r="AQ716" s="44"/>
      <c r="AR716" s="44"/>
      <c r="AS716" s="44"/>
      <c r="AT716" s="44"/>
      <c r="AU716" s="44"/>
      <c r="AV716" s="44"/>
      <c r="AW716" s="44"/>
    </row>
    <row r="717" spans="14:49">
      <c r="N717" s="93"/>
      <c r="AF717" s="367"/>
      <c r="AG717" s="368"/>
      <c r="AH717" s="369"/>
      <c r="AI717" s="370"/>
      <c r="AJ717" s="44"/>
      <c r="AK717" s="44"/>
      <c r="AL717" s="44"/>
      <c r="AM717" s="44"/>
      <c r="AN717" s="93"/>
      <c r="AO717" s="93"/>
      <c r="AP717" s="44"/>
      <c r="AQ717" s="44"/>
      <c r="AR717" s="44"/>
      <c r="AS717" s="44"/>
      <c r="AT717" s="44"/>
      <c r="AU717" s="44"/>
      <c r="AV717" s="44"/>
      <c r="AW717" s="44"/>
    </row>
    <row r="718" spans="14:49">
      <c r="N718" s="93"/>
      <c r="AF718" s="367"/>
      <c r="AG718" s="368"/>
      <c r="AH718" s="369"/>
      <c r="AI718" s="370"/>
      <c r="AJ718" s="44"/>
      <c r="AK718" s="44"/>
      <c r="AL718" s="44"/>
      <c r="AM718" s="44"/>
      <c r="AN718" s="93"/>
      <c r="AO718" s="93"/>
      <c r="AP718" s="44"/>
      <c r="AQ718" s="44"/>
      <c r="AR718" s="44"/>
      <c r="AS718" s="44"/>
      <c r="AT718" s="44"/>
      <c r="AU718" s="44"/>
      <c r="AV718" s="44"/>
      <c r="AW718" s="44"/>
    </row>
    <row r="719" spans="14:49">
      <c r="N719" s="93"/>
      <c r="AF719" s="367"/>
      <c r="AG719" s="368"/>
      <c r="AH719" s="369"/>
      <c r="AI719" s="370"/>
      <c r="AJ719" s="44"/>
      <c r="AK719" s="44"/>
      <c r="AL719" s="44"/>
      <c r="AM719" s="44"/>
      <c r="AN719" s="93"/>
      <c r="AO719" s="93"/>
      <c r="AP719" s="44"/>
      <c r="AQ719" s="44"/>
      <c r="AR719" s="44"/>
      <c r="AS719" s="44"/>
      <c r="AT719" s="44"/>
      <c r="AU719" s="44"/>
      <c r="AV719" s="44"/>
      <c r="AW719" s="44"/>
    </row>
    <row r="720" spans="14:49">
      <c r="N720" s="93"/>
      <c r="AF720" s="367"/>
      <c r="AG720" s="368"/>
      <c r="AH720" s="369"/>
      <c r="AI720" s="370"/>
      <c r="AJ720" s="44"/>
      <c r="AK720" s="44"/>
      <c r="AL720" s="44"/>
      <c r="AM720" s="44"/>
      <c r="AN720" s="93"/>
      <c r="AO720" s="93"/>
      <c r="AP720" s="44"/>
      <c r="AQ720" s="44"/>
      <c r="AR720" s="44"/>
      <c r="AS720" s="44"/>
      <c r="AT720" s="44"/>
      <c r="AU720" s="44"/>
      <c r="AV720" s="44"/>
      <c r="AW720" s="44"/>
    </row>
    <row r="721" spans="14:49">
      <c r="N721" s="93"/>
      <c r="AF721" s="367"/>
      <c r="AG721" s="368"/>
      <c r="AH721" s="369"/>
      <c r="AI721" s="370"/>
      <c r="AJ721" s="44"/>
      <c r="AK721" s="44"/>
      <c r="AL721" s="44"/>
      <c r="AM721" s="44"/>
      <c r="AN721" s="93"/>
      <c r="AO721" s="93"/>
      <c r="AP721" s="44"/>
      <c r="AQ721" s="44"/>
      <c r="AR721" s="44"/>
      <c r="AS721" s="44"/>
      <c r="AT721" s="44"/>
      <c r="AU721" s="44"/>
      <c r="AV721" s="44"/>
      <c r="AW721" s="44"/>
    </row>
    <row r="722" spans="14:49">
      <c r="N722" s="93"/>
      <c r="AF722" s="367"/>
      <c r="AG722" s="368"/>
      <c r="AH722" s="369"/>
      <c r="AI722" s="370"/>
      <c r="AJ722" s="44"/>
      <c r="AK722" s="44"/>
      <c r="AL722" s="44"/>
      <c r="AM722" s="44"/>
      <c r="AN722" s="93"/>
      <c r="AO722" s="93"/>
      <c r="AP722" s="44"/>
      <c r="AQ722" s="44"/>
      <c r="AR722" s="44"/>
      <c r="AS722" s="44"/>
      <c r="AT722" s="44"/>
      <c r="AU722" s="44"/>
      <c r="AV722" s="44"/>
      <c r="AW722" s="44"/>
    </row>
    <row r="723" spans="14:49">
      <c r="N723" s="93"/>
      <c r="AF723" s="367"/>
      <c r="AG723" s="368"/>
      <c r="AH723" s="369"/>
      <c r="AI723" s="370"/>
      <c r="AJ723" s="44"/>
      <c r="AK723" s="44"/>
      <c r="AL723" s="44"/>
      <c r="AM723" s="44"/>
      <c r="AN723" s="93"/>
      <c r="AO723" s="93"/>
      <c r="AP723" s="44"/>
      <c r="AQ723" s="44"/>
      <c r="AR723" s="44"/>
      <c r="AS723" s="44"/>
      <c r="AT723" s="44"/>
      <c r="AU723" s="44"/>
      <c r="AV723" s="44"/>
      <c r="AW723" s="44"/>
    </row>
    <row r="724" spans="14:49">
      <c r="N724" s="93"/>
      <c r="AF724" s="367"/>
      <c r="AG724" s="368"/>
      <c r="AH724" s="369"/>
      <c r="AI724" s="370"/>
      <c r="AJ724" s="44"/>
      <c r="AK724" s="44"/>
      <c r="AL724" s="44"/>
      <c r="AM724" s="44"/>
      <c r="AN724" s="93"/>
      <c r="AO724" s="93"/>
      <c r="AP724" s="44"/>
      <c r="AQ724" s="44"/>
      <c r="AR724" s="44"/>
      <c r="AS724" s="44"/>
      <c r="AT724" s="44"/>
      <c r="AU724" s="44"/>
      <c r="AV724" s="44"/>
      <c r="AW724" s="44"/>
    </row>
    <row r="725" spans="14:49">
      <c r="N725" s="93"/>
      <c r="AF725" s="367"/>
      <c r="AG725" s="368"/>
      <c r="AH725" s="369"/>
      <c r="AI725" s="370"/>
      <c r="AJ725" s="44"/>
      <c r="AK725" s="44"/>
      <c r="AL725" s="44"/>
      <c r="AM725" s="44"/>
      <c r="AN725" s="93"/>
      <c r="AO725" s="93"/>
      <c r="AP725" s="44"/>
      <c r="AQ725" s="44"/>
      <c r="AR725" s="44"/>
      <c r="AS725" s="44"/>
      <c r="AT725" s="44"/>
      <c r="AU725" s="44"/>
      <c r="AV725" s="44"/>
      <c r="AW725" s="44"/>
    </row>
    <row r="726" spans="14:49">
      <c r="N726" s="93"/>
      <c r="AF726" s="367"/>
      <c r="AG726" s="368"/>
      <c r="AH726" s="369"/>
      <c r="AI726" s="370"/>
      <c r="AJ726" s="44"/>
      <c r="AK726" s="44"/>
      <c r="AL726" s="44"/>
      <c r="AM726" s="44"/>
      <c r="AN726" s="93"/>
      <c r="AO726" s="93"/>
      <c r="AP726" s="44"/>
      <c r="AQ726" s="44"/>
      <c r="AR726" s="44"/>
      <c r="AS726" s="44"/>
      <c r="AT726" s="44"/>
      <c r="AU726" s="44"/>
      <c r="AV726" s="44"/>
      <c r="AW726" s="44"/>
    </row>
    <row r="727" spans="14:49">
      <c r="N727" s="93"/>
      <c r="AF727" s="367"/>
      <c r="AG727" s="368"/>
      <c r="AH727" s="369"/>
      <c r="AI727" s="370"/>
      <c r="AJ727" s="44"/>
      <c r="AK727" s="44"/>
      <c r="AL727" s="44"/>
      <c r="AM727" s="44"/>
      <c r="AN727" s="93"/>
      <c r="AO727" s="93"/>
      <c r="AP727" s="44"/>
      <c r="AQ727" s="44"/>
      <c r="AR727" s="44"/>
      <c r="AS727" s="44"/>
      <c r="AT727" s="44"/>
      <c r="AU727" s="44"/>
      <c r="AV727" s="44"/>
      <c r="AW727" s="44"/>
    </row>
    <row r="728" spans="14:49">
      <c r="N728" s="93"/>
      <c r="AF728" s="367"/>
      <c r="AG728" s="368"/>
      <c r="AH728" s="369"/>
      <c r="AI728" s="370"/>
      <c r="AJ728" s="44"/>
      <c r="AK728" s="44"/>
      <c r="AL728" s="44"/>
      <c r="AM728" s="44"/>
      <c r="AN728" s="93"/>
      <c r="AO728" s="93"/>
      <c r="AP728" s="44"/>
      <c r="AQ728" s="44"/>
      <c r="AR728" s="44"/>
      <c r="AS728" s="44"/>
      <c r="AT728" s="44"/>
      <c r="AU728" s="44"/>
      <c r="AV728" s="44"/>
      <c r="AW728" s="44"/>
    </row>
    <row r="729" spans="14:49">
      <c r="N729" s="93"/>
      <c r="AF729" s="367"/>
      <c r="AG729" s="368"/>
      <c r="AH729" s="369"/>
      <c r="AI729" s="370"/>
      <c r="AJ729" s="44"/>
      <c r="AK729" s="44"/>
      <c r="AL729" s="44"/>
      <c r="AM729" s="44"/>
      <c r="AN729" s="93"/>
      <c r="AO729" s="93"/>
      <c r="AP729" s="44"/>
      <c r="AQ729" s="44"/>
      <c r="AR729" s="44"/>
      <c r="AS729" s="44"/>
      <c r="AT729" s="44"/>
      <c r="AU729" s="44"/>
      <c r="AV729" s="44"/>
      <c r="AW729" s="44"/>
    </row>
    <row r="730" spans="14:49">
      <c r="N730" s="93"/>
      <c r="AF730" s="367"/>
      <c r="AG730" s="368"/>
      <c r="AH730" s="369"/>
      <c r="AI730" s="370"/>
      <c r="AJ730" s="44"/>
      <c r="AK730" s="44"/>
      <c r="AL730" s="44"/>
      <c r="AM730" s="44"/>
      <c r="AN730" s="93"/>
      <c r="AO730" s="93"/>
      <c r="AP730" s="44"/>
      <c r="AQ730" s="44"/>
      <c r="AR730" s="44"/>
      <c r="AS730" s="44"/>
      <c r="AT730" s="44"/>
      <c r="AU730" s="44"/>
      <c r="AV730" s="44"/>
      <c r="AW730" s="44"/>
    </row>
    <row r="731" spans="14:49">
      <c r="N731" s="93"/>
      <c r="AF731" s="367"/>
      <c r="AG731" s="368"/>
      <c r="AH731" s="369"/>
      <c r="AI731" s="370"/>
      <c r="AJ731" s="44"/>
      <c r="AK731" s="44"/>
      <c r="AL731" s="44"/>
      <c r="AM731" s="44"/>
      <c r="AN731" s="93"/>
      <c r="AO731" s="93"/>
      <c r="AP731" s="44"/>
      <c r="AQ731" s="44"/>
      <c r="AR731" s="44"/>
      <c r="AS731" s="44"/>
      <c r="AT731" s="44"/>
      <c r="AU731" s="44"/>
      <c r="AV731" s="44"/>
      <c r="AW731" s="44"/>
    </row>
    <row r="732" spans="14:49">
      <c r="N732" s="93"/>
      <c r="AF732" s="367"/>
      <c r="AG732" s="368"/>
      <c r="AH732" s="369"/>
      <c r="AI732" s="370"/>
      <c r="AJ732" s="44"/>
      <c r="AK732" s="44"/>
      <c r="AL732" s="44"/>
      <c r="AM732" s="44"/>
      <c r="AN732" s="93"/>
      <c r="AO732" s="93"/>
      <c r="AP732" s="44"/>
      <c r="AQ732" s="44"/>
      <c r="AR732" s="44"/>
      <c r="AS732" s="44"/>
      <c r="AT732" s="44"/>
      <c r="AU732" s="44"/>
      <c r="AV732" s="44"/>
      <c r="AW732" s="44"/>
    </row>
    <row r="733" spans="14:49">
      <c r="N733" s="93"/>
      <c r="AF733" s="367"/>
      <c r="AG733" s="368"/>
      <c r="AH733" s="369"/>
      <c r="AI733" s="370"/>
      <c r="AJ733" s="44"/>
      <c r="AK733" s="44"/>
      <c r="AL733" s="44"/>
      <c r="AM733" s="44"/>
      <c r="AN733" s="93"/>
      <c r="AO733" s="93"/>
      <c r="AP733" s="44"/>
      <c r="AQ733" s="44"/>
      <c r="AR733" s="44"/>
      <c r="AS733" s="44"/>
      <c r="AT733" s="44"/>
      <c r="AU733" s="44"/>
      <c r="AV733" s="44"/>
      <c r="AW733" s="44"/>
    </row>
    <row r="734" spans="14:49">
      <c r="N734" s="93"/>
      <c r="AF734" s="367"/>
      <c r="AG734" s="368"/>
      <c r="AH734" s="369"/>
      <c r="AI734" s="370"/>
      <c r="AJ734" s="44"/>
      <c r="AK734" s="44"/>
      <c r="AL734" s="44"/>
      <c r="AM734" s="44"/>
      <c r="AN734" s="93"/>
      <c r="AO734" s="93"/>
      <c r="AP734" s="44"/>
      <c r="AQ734" s="44"/>
      <c r="AR734" s="44"/>
      <c r="AS734" s="44"/>
      <c r="AT734" s="44"/>
      <c r="AU734" s="44"/>
      <c r="AV734" s="44"/>
      <c r="AW734" s="44"/>
    </row>
    <row r="735" spans="14:49">
      <c r="N735" s="93"/>
      <c r="AF735" s="367"/>
      <c r="AG735" s="368"/>
      <c r="AH735" s="369"/>
      <c r="AI735" s="370"/>
      <c r="AJ735" s="44"/>
      <c r="AK735" s="44"/>
      <c r="AL735" s="44"/>
      <c r="AM735" s="44"/>
      <c r="AN735" s="93"/>
      <c r="AO735" s="93"/>
      <c r="AP735" s="44"/>
      <c r="AQ735" s="44"/>
      <c r="AR735" s="44"/>
      <c r="AS735" s="44"/>
      <c r="AT735" s="44"/>
      <c r="AU735" s="44"/>
      <c r="AV735" s="44"/>
      <c r="AW735" s="44"/>
    </row>
    <row r="736" spans="14:49">
      <c r="N736" s="93"/>
      <c r="AF736" s="367"/>
      <c r="AG736" s="368"/>
      <c r="AH736" s="369"/>
      <c r="AI736" s="370"/>
      <c r="AJ736" s="44"/>
      <c r="AK736" s="44"/>
      <c r="AL736" s="44"/>
      <c r="AM736" s="44"/>
      <c r="AN736" s="93"/>
      <c r="AO736" s="93"/>
      <c r="AP736" s="44"/>
      <c r="AQ736" s="44"/>
      <c r="AR736" s="44"/>
      <c r="AS736" s="44"/>
      <c r="AT736" s="44"/>
      <c r="AU736" s="44"/>
      <c r="AV736" s="44"/>
      <c r="AW736" s="44"/>
    </row>
    <row r="737" spans="14:49">
      <c r="N737" s="93"/>
      <c r="AF737" s="367"/>
      <c r="AG737" s="368"/>
      <c r="AH737" s="369"/>
      <c r="AI737" s="370"/>
      <c r="AJ737" s="44"/>
      <c r="AK737" s="44"/>
      <c r="AL737" s="44"/>
      <c r="AM737" s="44"/>
      <c r="AN737" s="93"/>
      <c r="AO737" s="93"/>
      <c r="AP737" s="44"/>
      <c r="AQ737" s="44"/>
      <c r="AR737" s="44"/>
      <c r="AS737" s="44"/>
      <c r="AT737" s="44"/>
      <c r="AU737" s="44"/>
      <c r="AV737" s="44"/>
      <c r="AW737" s="44"/>
    </row>
    <row r="738" spans="14:49">
      <c r="N738" s="93"/>
      <c r="AF738" s="367"/>
      <c r="AG738" s="368"/>
      <c r="AH738" s="369"/>
      <c r="AI738" s="370"/>
      <c r="AJ738" s="44"/>
      <c r="AK738" s="44"/>
      <c r="AL738" s="44"/>
      <c r="AM738" s="44"/>
      <c r="AN738" s="93"/>
      <c r="AO738" s="93"/>
      <c r="AP738" s="44"/>
      <c r="AQ738" s="44"/>
      <c r="AR738" s="44"/>
      <c r="AS738" s="44"/>
      <c r="AT738" s="44"/>
      <c r="AU738" s="44"/>
      <c r="AV738" s="44"/>
      <c r="AW738" s="44"/>
    </row>
    <row r="739" spans="14:49">
      <c r="N739" s="93"/>
      <c r="AF739" s="367"/>
      <c r="AG739" s="368"/>
      <c r="AH739" s="369"/>
      <c r="AI739" s="370"/>
      <c r="AJ739" s="44"/>
      <c r="AK739" s="44"/>
      <c r="AL739" s="44"/>
      <c r="AM739" s="44"/>
      <c r="AN739" s="93"/>
      <c r="AO739" s="93"/>
      <c r="AP739" s="44"/>
      <c r="AQ739" s="44"/>
      <c r="AR739" s="44"/>
      <c r="AS739" s="44"/>
      <c r="AT739" s="44"/>
      <c r="AU739" s="44"/>
      <c r="AV739" s="44"/>
      <c r="AW739" s="44"/>
    </row>
    <row r="740" spans="14:49">
      <c r="N740" s="93"/>
      <c r="AF740" s="367"/>
      <c r="AG740" s="368"/>
      <c r="AH740" s="369"/>
      <c r="AI740" s="370"/>
      <c r="AJ740" s="44"/>
      <c r="AK740" s="44"/>
      <c r="AL740" s="44"/>
      <c r="AM740" s="44"/>
      <c r="AN740" s="93"/>
      <c r="AO740" s="93"/>
      <c r="AP740" s="44"/>
      <c r="AQ740" s="44"/>
      <c r="AR740" s="44"/>
      <c r="AS740" s="44"/>
      <c r="AT740" s="44"/>
      <c r="AU740" s="44"/>
      <c r="AV740" s="44"/>
      <c r="AW740" s="44"/>
    </row>
    <row r="741" spans="14:49">
      <c r="N741" s="93"/>
      <c r="AF741" s="367"/>
      <c r="AG741" s="368"/>
      <c r="AH741" s="369"/>
      <c r="AI741" s="370"/>
      <c r="AJ741" s="44"/>
      <c r="AK741" s="44"/>
      <c r="AL741" s="44"/>
      <c r="AM741" s="44"/>
      <c r="AN741" s="93"/>
      <c r="AO741" s="93"/>
      <c r="AP741" s="44"/>
      <c r="AQ741" s="44"/>
      <c r="AR741" s="44"/>
      <c r="AS741" s="44"/>
      <c r="AT741" s="44"/>
      <c r="AU741" s="44"/>
      <c r="AV741" s="44"/>
      <c r="AW741" s="44"/>
    </row>
    <row r="742" spans="14:49">
      <c r="N742" s="93"/>
      <c r="AF742" s="367"/>
      <c r="AG742" s="368"/>
      <c r="AH742" s="369"/>
      <c r="AI742" s="370"/>
      <c r="AJ742" s="44"/>
      <c r="AK742" s="44"/>
      <c r="AL742" s="44"/>
      <c r="AM742" s="44"/>
      <c r="AN742" s="93"/>
      <c r="AO742" s="93"/>
      <c r="AP742" s="44"/>
      <c r="AQ742" s="44"/>
      <c r="AR742" s="44"/>
      <c r="AS742" s="44"/>
      <c r="AT742" s="44"/>
      <c r="AU742" s="44"/>
      <c r="AV742" s="44"/>
      <c r="AW742" s="44"/>
    </row>
    <row r="743" spans="14:49">
      <c r="N743" s="93"/>
      <c r="AF743" s="367"/>
      <c r="AG743" s="368"/>
      <c r="AH743" s="369"/>
      <c r="AI743" s="370"/>
      <c r="AJ743" s="44"/>
      <c r="AK743" s="44"/>
      <c r="AL743" s="44"/>
      <c r="AM743" s="44"/>
      <c r="AN743" s="93"/>
      <c r="AO743" s="93"/>
      <c r="AP743" s="44"/>
      <c r="AQ743" s="44"/>
      <c r="AR743" s="44"/>
      <c r="AS743" s="44"/>
      <c r="AT743" s="44"/>
      <c r="AU743" s="44"/>
      <c r="AV743" s="44"/>
      <c r="AW743" s="44"/>
    </row>
    <row r="744" spans="14:49">
      <c r="N744" s="93"/>
      <c r="AF744" s="367"/>
      <c r="AG744" s="368"/>
      <c r="AH744" s="369"/>
      <c r="AI744" s="370"/>
      <c r="AJ744" s="44"/>
      <c r="AK744" s="44"/>
      <c r="AL744" s="44"/>
      <c r="AM744" s="44"/>
      <c r="AN744" s="93"/>
      <c r="AO744" s="93"/>
      <c r="AP744" s="44"/>
      <c r="AQ744" s="44"/>
      <c r="AR744" s="44"/>
      <c r="AS744" s="44"/>
      <c r="AT744" s="44"/>
      <c r="AU744" s="44"/>
      <c r="AV744" s="44"/>
      <c r="AW744" s="44"/>
    </row>
    <row r="745" spans="14:49">
      <c r="N745" s="93"/>
      <c r="AF745" s="367"/>
      <c r="AG745" s="368"/>
      <c r="AH745" s="369"/>
      <c r="AI745" s="370"/>
      <c r="AJ745" s="44"/>
      <c r="AK745" s="44"/>
      <c r="AL745" s="44"/>
      <c r="AM745" s="44"/>
      <c r="AN745" s="93"/>
      <c r="AO745" s="93"/>
      <c r="AP745" s="44"/>
      <c r="AQ745" s="44"/>
      <c r="AR745" s="44"/>
      <c r="AS745" s="44"/>
      <c r="AT745" s="44"/>
      <c r="AU745" s="44"/>
      <c r="AV745" s="44"/>
      <c r="AW745" s="44"/>
    </row>
    <row r="746" spans="14:49">
      <c r="N746" s="93"/>
      <c r="AF746" s="367"/>
      <c r="AG746" s="368"/>
      <c r="AH746" s="369"/>
      <c r="AI746" s="370"/>
      <c r="AJ746" s="44"/>
      <c r="AK746" s="44"/>
      <c r="AL746" s="44"/>
      <c r="AM746" s="44"/>
      <c r="AN746" s="93"/>
      <c r="AO746" s="93"/>
      <c r="AP746" s="44"/>
      <c r="AQ746" s="44"/>
      <c r="AR746" s="44"/>
      <c r="AS746" s="44"/>
      <c r="AT746" s="44"/>
      <c r="AU746" s="44"/>
      <c r="AV746" s="44"/>
      <c r="AW746" s="44"/>
    </row>
    <row r="747" spans="14:49">
      <c r="N747" s="93"/>
      <c r="AF747" s="367"/>
      <c r="AG747" s="368"/>
      <c r="AH747" s="369"/>
      <c r="AI747" s="370"/>
      <c r="AJ747" s="44"/>
      <c r="AK747" s="44"/>
      <c r="AL747" s="44"/>
      <c r="AM747" s="44"/>
      <c r="AN747" s="93"/>
      <c r="AO747" s="93"/>
      <c r="AP747" s="44"/>
      <c r="AQ747" s="44"/>
      <c r="AR747" s="44"/>
      <c r="AS747" s="44"/>
      <c r="AT747" s="44"/>
      <c r="AU747" s="44"/>
      <c r="AV747" s="44"/>
      <c r="AW747" s="44"/>
    </row>
    <row r="748" spans="14:49">
      <c r="N748" s="93"/>
      <c r="AF748" s="367"/>
      <c r="AG748" s="368"/>
      <c r="AH748" s="369"/>
      <c r="AI748" s="370"/>
      <c r="AJ748" s="44"/>
      <c r="AK748" s="44"/>
      <c r="AL748" s="44"/>
      <c r="AM748" s="44"/>
      <c r="AN748" s="93"/>
      <c r="AO748" s="93"/>
      <c r="AP748" s="44"/>
      <c r="AQ748" s="44"/>
      <c r="AR748" s="44"/>
      <c r="AS748" s="44"/>
      <c r="AT748" s="44"/>
      <c r="AU748" s="44"/>
      <c r="AV748" s="44"/>
      <c r="AW748" s="44"/>
    </row>
    <row r="749" spans="14:49">
      <c r="N749" s="93"/>
      <c r="AF749" s="367"/>
      <c r="AG749" s="368"/>
      <c r="AH749" s="369"/>
      <c r="AI749" s="370"/>
      <c r="AJ749" s="44"/>
      <c r="AK749" s="44"/>
      <c r="AL749" s="44"/>
      <c r="AM749" s="44"/>
      <c r="AN749" s="93"/>
      <c r="AO749" s="93"/>
      <c r="AP749" s="44"/>
      <c r="AQ749" s="44"/>
      <c r="AR749" s="44"/>
      <c r="AS749" s="44"/>
      <c r="AT749" s="44"/>
      <c r="AU749" s="44"/>
      <c r="AV749" s="44"/>
      <c r="AW749" s="44"/>
    </row>
    <row r="750" spans="14:49">
      <c r="N750" s="93"/>
      <c r="AF750" s="367"/>
      <c r="AG750" s="368"/>
      <c r="AH750" s="369"/>
      <c r="AI750" s="370"/>
      <c r="AJ750" s="44"/>
      <c r="AK750" s="44"/>
      <c r="AL750" s="44"/>
      <c r="AM750" s="44"/>
      <c r="AN750" s="93"/>
      <c r="AO750" s="93"/>
      <c r="AP750" s="44"/>
      <c r="AQ750" s="44"/>
      <c r="AR750" s="44"/>
      <c r="AS750" s="44"/>
      <c r="AT750" s="44"/>
      <c r="AU750" s="44"/>
      <c r="AV750" s="44"/>
      <c r="AW750" s="44"/>
    </row>
    <row r="751" spans="14:49">
      <c r="N751" s="93"/>
      <c r="AF751" s="367"/>
      <c r="AG751" s="368"/>
      <c r="AH751" s="369"/>
      <c r="AI751" s="370"/>
      <c r="AJ751" s="44"/>
      <c r="AK751" s="44"/>
      <c r="AL751" s="44"/>
      <c r="AM751" s="44"/>
      <c r="AN751" s="93"/>
      <c r="AO751" s="93"/>
      <c r="AP751" s="44"/>
      <c r="AQ751" s="44"/>
      <c r="AR751" s="44"/>
      <c r="AS751" s="44"/>
      <c r="AT751" s="44"/>
      <c r="AU751" s="44"/>
      <c r="AV751" s="44"/>
      <c r="AW751" s="44"/>
    </row>
    <row r="752" spans="14:49">
      <c r="N752" s="93"/>
      <c r="AF752" s="367"/>
      <c r="AG752" s="368"/>
      <c r="AH752" s="369"/>
      <c r="AI752" s="370"/>
      <c r="AJ752" s="44"/>
      <c r="AK752" s="44"/>
      <c r="AL752" s="44"/>
      <c r="AM752" s="44"/>
      <c r="AN752" s="93"/>
      <c r="AO752" s="93"/>
      <c r="AP752" s="44"/>
      <c r="AQ752" s="44"/>
      <c r="AR752" s="44"/>
      <c r="AS752" s="44"/>
      <c r="AT752" s="44"/>
      <c r="AU752" s="44"/>
      <c r="AV752" s="44"/>
      <c r="AW752" s="44"/>
    </row>
    <row r="753" spans="14:49">
      <c r="N753" s="93"/>
      <c r="AF753" s="367"/>
      <c r="AG753" s="368"/>
      <c r="AH753" s="369"/>
      <c r="AI753" s="370"/>
      <c r="AJ753" s="44"/>
      <c r="AK753" s="44"/>
      <c r="AL753" s="44"/>
      <c r="AM753" s="44"/>
      <c r="AN753" s="93"/>
      <c r="AO753" s="93"/>
      <c r="AP753" s="44"/>
      <c r="AQ753" s="44"/>
      <c r="AR753" s="44"/>
      <c r="AS753" s="44"/>
      <c r="AT753" s="44"/>
      <c r="AU753" s="44"/>
      <c r="AV753" s="44"/>
      <c r="AW753" s="44"/>
    </row>
    <row r="754" spans="14:49">
      <c r="N754" s="93"/>
      <c r="AF754" s="367"/>
      <c r="AG754" s="368"/>
      <c r="AH754" s="369"/>
      <c r="AI754" s="370"/>
      <c r="AJ754" s="44"/>
      <c r="AK754" s="44"/>
      <c r="AL754" s="44"/>
      <c r="AM754" s="44"/>
      <c r="AN754" s="93"/>
      <c r="AO754" s="93"/>
      <c r="AP754" s="44"/>
      <c r="AQ754" s="44"/>
      <c r="AR754" s="44"/>
      <c r="AS754" s="44"/>
      <c r="AT754" s="44"/>
      <c r="AU754" s="44"/>
      <c r="AV754" s="44"/>
      <c r="AW754" s="44"/>
    </row>
    <row r="755" spans="14:49">
      <c r="N755" s="93"/>
      <c r="AF755" s="367"/>
      <c r="AG755" s="368"/>
      <c r="AH755" s="369"/>
      <c r="AI755" s="370"/>
      <c r="AJ755" s="44"/>
      <c r="AK755" s="44"/>
      <c r="AL755" s="44"/>
      <c r="AM755" s="44"/>
      <c r="AN755" s="93"/>
      <c r="AO755" s="93"/>
      <c r="AP755" s="44"/>
      <c r="AQ755" s="44"/>
      <c r="AR755" s="44"/>
      <c r="AS755" s="44"/>
      <c r="AT755" s="44"/>
      <c r="AU755" s="44"/>
      <c r="AV755" s="44"/>
      <c r="AW755" s="44"/>
    </row>
    <row r="756" spans="14:49">
      <c r="N756" s="93"/>
      <c r="AF756" s="367"/>
      <c r="AG756" s="368"/>
      <c r="AH756" s="369"/>
      <c r="AI756" s="370"/>
      <c r="AJ756" s="44"/>
      <c r="AK756" s="44"/>
      <c r="AL756" s="44"/>
      <c r="AM756" s="44"/>
      <c r="AN756" s="93"/>
      <c r="AO756" s="93"/>
      <c r="AP756" s="44"/>
      <c r="AQ756" s="44"/>
      <c r="AR756" s="44"/>
      <c r="AS756" s="44"/>
      <c r="AT756" s="44"/>
      <c r="AU756" s="44"/>
      <c r="AV756" s="44"/>
      <c r="AW756" s="44"/>
    </row>
    <row r="757" spans="14:49">
      <c r="N757" s="93"/>
      <c r="AF757" s="367"/>
      <c r="AG757" s="368"/>
      <c r="AH757" s="369"/>
      <c r="AI757" s="370"/>
      <c r="AJ757" s="44"/>
      <c r="AK757" s="44"/>
      <c r="AL757" s="44"/>
      <c r="AM757" s="44"/>
      <c r="AN757" s="93"/>
      <c r="AO757" s="93"/>
      <c r="AP757" s="44"/>
      <c r="AQ757" s="44"/>
      <c r="AR757" s="44"/>
      <c r="AS757" s="44"/>
      <c r="AT757" s="44"/>
      <c r="AU757" s="44"/>
      <c r="AV757" s="44"/>
      <c r="AW757" s="44"/>
    </row>
    <row r="758" spans="14:49">
      <c r="N758" s="93"/>
      <c r="AF758" s="367"/>
      <c r="AG758" s="368"/>
      <c r="AH758" s="369"/>
      <c r="AI758" s="370"/>
      <c r="AJ758" s="44"/>
      <c r="AK758" s="44"/>
      <c r="AL758" s="44"/>
      <c r="AM758" s="44"/>
      <c r="AN758" s="93"/>
      <c r="AO758" s="93"/>
      <c r="AP758" s="44"/>
      <c r="AQ758" s="44"/>
      <c r="AR758" s="44"/>
      <c r="AS758" s="44"/>
      <c r="AT758" s="44"/>
      <c r="AU758" s="44"/>
      <c r="AV758" s="44"/>
      <c r="AW758" s="44"/>
    </row>
    <row r="759" spans="14:49">
      <c r="N759" s="93"/>
      <c r="AF759" s="367"/>
      <c r="AG759" s="368"/>
      <c r="AH759" s="369"/>
      <c r="AI759" s="370"/>
      <c r="AJ759" s="44"/>
      <c r="AK759" s="44"/>
      <c r="AL759" s="44"/>
      <c r="AM759" s="44"/>
      <c r="AN759" s="93"/>
      <c r="AO759" s="93"/>
      <c r="AP759" s="44"/>
      <c r="AQ759" s="44"/>
      <c r="AR759" s="44"/>
      <c r="AS759" s="44"/>
      <c r="AT759" s="44"/>
      <c r="AU759" s="44"/>
      <c r="AV759" s="44"/>
      <c r="AW759" s="44"/>
    </row>
    <row r="760" spans="14:49">
      <c r="N760" s="93"/>
      <c r="AF760" s="367"/>
      <c r="AG760" s="368"/>
      <c r="AH760" s="369"/>
      <c r="AI760" s="370"/>
      <c r="AJ760" s="44"/>
      <c r="AK760" s="44"/>
      <c r="AL760" s="44"/>
      <c r="AM760" s="44"/>
      <c r="AN760" s="93"/>
      <c r="AO760" s="93"/>
      <c r="AP760" s="44"/>
      <c r="AQ760" s="44"/>
      <c r="AR760" s="44"/>
      <c r="AS760" s="44"/>
      <c r="AT760" s="44"/>
      <c r="AU760" s="44"/>
      <c r="AV760" s="44"/>
      <c r="AW760" s="44"/>
    </row>
    <row r="761" spans="14:49">
      <c r="N761" s="93"/>
      <c r="AF761" s="367"/>
      <c r="AG761" s="368"/>
      <c r="AH761" s="369"/>
      <c r="AI761" s="370"/>
      <c r="AJ761" s="44"/>
      <c r="AK761" s="44"/>
      <c r="AL761" s="44"/>
      <c r="AM761" s="44"/>
      <c r="AN761" s="93"/>
      <c r="AO761" s="93"/>
      <c r="AP761" s="44"/>
      <c r="AQ761" s="44"/>
      <c r="AR761" s="44"/>
      <c r="AS761" s="44"/>
      <c r="AT761" s="44"/>
      <c r="AU761" s="44"/>
      <c r="AV761" s="44"/>
      <c r="AW761" s="44"/>
    </row>
    <row r="762" spans="14:49">
      <c r="N762" s="93"/>
      <c r="AF762" s="367"/>
      <c r="AG762" s="368"/>
      <c r="AH762" s="369"/>
      <c r="AI762" s="370"/>
      <c r="AJ762" s="44"/>
      <c r="AK762" s="44"/>
      <c r="AL762" s="44"/>
      <c r="AM762" s="44"/>
      <c r="AN762" s="93"/>
      <c r="AO762" s="93"/>
      <c r="AP762" s="44"/>
      <c r="AQ762" s="44"/>
      <c r="AR762" s="44"/>
      <c r="AS762" s="44"/>
      <c r="AT762" s="44"/>
      <c r="AU762" s="44"/>
      <c r="AV762" s="44"/>
      <c r="AW762" s="44"/>
    </row>
    <row r="763" spans="14:49">
      <c r="N763" s="93"/>
      <c r="AF763" s="367"/>
      <c r="AG763" s="368"/>
      <c r="AH763" s="369"/>
      <c r="AI763" s="370"/>
      <c r="AJ763" s="44"/>
      <c r="AK763" s="44"/>
      <c r="AL763" s="44"/>
      <c r="AM763" s="44"/>
      <c r="AN763" s="93"/>
      <c r="AO763" s="93"/>
      <c r="AP763" s="44"/>
      <c r="AQ763" s="44"/>
      <c r="AR763" s="44"/>
      <c r="AS763" s="44"/>
      <c r="AT763" s="44"/>
      <c r="AU763" s="44"/>
      <c r="AV763" s="44"/>
      <c r="AW763" s="44"/>
    </row>
    <row r="764" spans="14:49">
      <c r="N764" s="93"/>
      <c r="AF764" s="367"/>
      <c r="AG764" s="368"/>
      <c r="AH764" s="369"/>
      <c r="AI764" s="370"/>
      <c r="AJ764" s="44"/>
      <c r="AK764" s="44"/>
      <c r="AL764" s="44"/>
      <c r="AM764" s="44"/>
      <c r="AN764" s="93"/>
      <c r="AO764" s="93"/>
      <c r="AP764" s="44"/>
      <c r="AQ764" s="44"/>
      <c r="AR764" s="44"/>
      <c r="AS764" s="44"/>
      <c r="AT764" s="44"/>
      <c r="AU764" s="44"/>
      <c r="AV764" s="44"/>
      <c r="AW764" s="44"/>
    </row>
    <row r="765" spans="14:49">
      <c r="N765" s="93"/>
      <c r="AF765" s="367"/>
      <c r="AG765" s="368"/>
      <c r="AH765" s="369"/>
      <c r="AI765" s="370"/>
      <c r="AJ765" s="44"/>
      <c r="AK765" s="44"/>
      <c r="AL765" s="44"/>
      <c r="AM765" s="44"/>
      <c r="AN765" s="93"/>
      <c r="AO765" s="93"/>
      <c r="AP765" s="44"/>
      <c r="AQ765" s="44"/>
      <c r="AR765" s="44"/>
      <c r="AS765" s="44"/>
      <c r="AT765" s="44"/>
      <c r="AU765" s="44"/>
      <c r="AV765" s="44"/>
      <c r="AW765" s="44"/>
    </row>
    <row r="766" spans="14:49">
      <c r="N766" s="93"/>
      <c r="AF766" s="367"/>
      <c r="AG766" s="368"/>
      <c r="AH766" s="369"/>
      <c r="AI766" s="370"/>
      <c r="AJ766" s="44"/>
      <c r="AK766" s="44"/>
      <c r="AL766" s="44"/>
      <c r="AM766" s="44"/>
      <c r="AN766" s="93"/>
      <c r="AO766" s="93"/>
      <c r="AP766" s="44"/>
      <c r="AQ766" s="44"/>
      <c r="AR766" s="44"/>
      <c r="AS766" s="44"/>
      <c r="AT766" s="44"/>
      <c r="AU766" s="44"/>
      <c r="AV766" s="44"/>
      <c r="AW766" s="44"/>
    </row>
    <row r="767" spans="14:49">
      <c r="N767" s="93"/>
      <c r="AF767" s="367"/>
      <c r="AG767" s="368"/>
      <c r="AH767" s="369"/>
      <c r="AI767" s="370"/>
      <c r="AJ767" s="44"/>
      <c r="AK767" s="44"/>
      <c r="AL767" s="44"/>
      <c r="AM767" s="44"/>
      <c r="AN767" s="93"/>
      <c r="AO767" s="93"/>
      <c r="AP767" s="44"/>
      <c r="AQ767" s="44"/>
      <c r="AR767" s="44"/>
      <c r="AS767" s="44"/>
      <c r="AT767" s="44"/>
      <c r="AU767" s="44"/>
      <c r="AV767" s="44"/>
      <c r="AW767" s="44"/>
    </row>
    <row r="768" spans="14:49">
      <c r="N768" s="93"/>
      <c r="AF768" s="367"/>
      <c r="AG768" s="368"/>
      <c r="AH768" s="369"/>
      <c r="AI768" s="370"/>
      <c r="AJ768" s="44"/>
      <c r="AK768" s="44"/>
      <c r="AL768" s="44"/>
      <c r="AM768" s="44"/>
      <c r="AN768" s="93"/>
      <c r="AO768" s="93"/>
      <c r="AP768" s="44"/>
      <c r="AQ768" s="44"/>
      <c r="AR768" s="44"/>
      <c r="AS768" s="44"/>
      <c r="AT768" s="44"/>
      <c r="AU768" s="44"/>
      <c r="AV768" s="44"/>
      <c r="AW768" s="44"/>
    </row>
    <row r="769" spans="14:49">
      <c r="N769" s="93"/>
      <c r="AF769" s="367"/>
      <c r="AG769" s="368"/>
      <c r="AH769" s="369"/>
      <c r="AI769" s="370"/>
      <c r="AJ769" s="44"/>
      <c r="AK769" s="44"/>
      <c r="AL769" s="44"/>
      <c r="AM769" s="44"/>
      <c r="AN769" s="93"/>
      <c r="AO769" s="93"/>
      <c r="AP769" s="44"/>
      <c r="AQ769" s="44"/>
      <c r="AR769" s="44"/>
      <c r="AS769" s="44"/>
      <c r="AT769" s="44"/>
      <c r="AU769" s="44"/>
      <c r="AV769" s="44"/>
      <c r="AW769" s="44"/>
    </row>
    <row r="770" spans="14:49">
      <c r="N770" s="93"/>
      <c r="AF770" s="367"/>
      <c r="AG770" s="368"/>
      <c r="AH770" s="369"/>
      <c r="AI770" s="370"/>
      <c r="AJ770" s="44"/>
      <c r="AK770" s="44"/>
      <c r="AL770" s="44"/>
      <c r="AM770" s="44"/>
      <c r="AN770" s="93"/>
      <c r="AO770" s="93"/>
      <c r="AP770" s="44"/>
      <c r="AQ770" s="44"/>
      <c r="AR770" s="44"/>
      <c r="AS770" s="44"/>
      <c r="AT770" s="44"/>
      <c r="AU770" s="44"/>
      <c r="AV770" s="44"/>
      <c r="AW770" s="44"/>
    </row>
    <row r="771" spans="14:49">
      <c r="N771" s="93"/>
      <c r="AF771" s="367"/>
      <c r="AG771" s="368"/>
      <c r="AH771" s="369"/>
      <c r="AI771" s="370"/>
      <c r="AJ771" s="44"/>
      <c r="AK771" s="44"/>
      <c r="AL771" s="44"/>
      <c r="AM771" s="44"/>
      <c r="AN771" s="93"/>
      <c r="AO771" s="93"/>
      <c r="AP771" s="44"/>
      <c r="AQ771" s="44"/>
      <c r="AR771" s="44"/>
      <c r="AS771" s="44"/>
      <c r="AT771" s="44"/>
      <c r="AU771" s="44"/>
      <c r="AV771" s="44"/>
      <c r="AW771" s="44"/>
    </row>
    <row r="772" spans="14:49">
      <c r="N772" s="93"/>
      <c r="AF772" s="367"/>
      <c r="AG772" s="368"/>
      <c r="AH772" s="369"/>
      <c r="AI772" s="370"/>
      <c r="AJ772" s="44"/>
      <c r="AK772" s="44"/>
      <c r="AL772" s="44"/>
      <c r="AM772" s="44"/>
      <c r="AN772" s="93"/>
      <c r="AO772" s="93"/>
      <c r="AP772" s="44"/>
      <c r="AQ772" s="44"/>
      <c r="AR772" s="44"/>
      <c r="AS772" s="44"/>
      <c r="AT772" s="44"/>
      <c r="AU772" s="44"/>
      <c r="AV772" s="44"/>
      <c r="AW772" s="44"/>
    </row>
    <row r="773" spans="14:49">
      <c r="N773" s="93"/>
      <c r="AF773" s="367"/>
      <c r="AG773" s="368"/>
      <c r="AH773" s="369"/>
      <c r="AI773" s="370"/>
      <c r="AJ773" s="44"/>
      <c r="AK773" s="44"/>
      <c r="AL773" s="44"/>
      <c r="AM773" s="44"/>
      <c r="AN773" s="93"/>
      <c r="AO773" s="93"/>
      <c r="AP773" s="44"/>
      <c r="AQ773" s="44"/>
      <c r="AR773" s="44"/>
      <c r="AS773" s="44"/>
      <c r="AT773" s="44"/>
      <c r="AU773" s="44"/>
      <c r="AV773" s="44"/>
      <c r="AW773" s="44"/>
    </row>
    <row r="774" spans="14:49">
      <c r="N774" s="93"/>
      <c r="AF774" s="367"/>
      <c r="AG774" s="368"/>
      <c r="AH774" s="369"/>
      <c r="AI774" s="370"/>
      <c r="AJ774" s="44"/>
      <c r="AK774" s="44"/>
      <c r="AL774" s="44"/>
      <c r="AM774" s="44"/>
      <c r="AN774" s="93"/>
      <c r="AO774" s="93"/>
      <c r="AP774" s="44"/>
      <c r="AQ774" s="44"/>
      <c r="AR774" s="44"/>
      <c r="AS774" s="44"/>
      <c r="AT774" s="44"/>
      <c r="AU774" s="44"/>
      <c r="AV774" s="44"/>
      <c r="AW774" s="44"/>
    </row>
    <row r="775" spans="14:49">
      <c r="N775" s="93"/>
      <c r="AF775" s="367"/>
      <c r="AG775" s="368"/>
      <c r="AH775" s="369"/>
      <c r="AI775" s="370"/>
      <c r="AJ775" s="44"/>
      <c r="AK775" s="44"/>
      <c r="AL775" s="44"/>
      <c r="AM775" s="44"/>
      <c r="AN775" s="93"/>
      <c r="AO775" s="93"/>
      <c r="AP775" s="44"/>
      <c r="AQ775" s="44"/>
      <c r="AR775" s="44"/>
      <c r="AS775" s="44"/>
      <c r="AT775" s="44"/>
      <c r="AU775" s="44"/>
      <c r="AV775" s="44"/>
      <c r="AW775" s="44"/>
    </row>
    <row r="776" spans="14:49">
      <c r="N776" s="93"/>
      <c r="AF776" s="367"/>
      <c r="AG776" s="368"/>
      <c r="AH776" s="369"/>
      <c r="AI776" s="370"/>
      <c r="AJ776" s="44"/>
      <c r="AK776" s="44"/>
      <c r="AL776" s="44"/>
      <c r="AM776" s="44"/>
      <c r="AN776" s="93"/>
      <c r="AO776" s="93"/>
      <c r="AP776" s="44"/>
      <c r="AQ776" s="44"/>
      <c r="AR776" s="44"/>
      <c r="AS776" s="44"/>
      <c r="AT776" s="44"/>
      <c r="AU776" s="44"/>
      <c r="AV776" s="44"/>
      <c r="AW776" s="44"/>
    </row>
    <row r="777" spans="14:49">
      <c r="N777" s="93"/>
      <c r="AF777" s="367"/>
      <c r="AG777" s="368"/>
      <c r="AH777" s="369"/>
      <c r="AI777" s="370"/>
      <c r="AJ777" s="44"/>
      <c r="AK777" s="44"/>
      <c r="AL777" s="44"/>
      <c r="AM777" s="44"/>
      <c r="AN777" s="93"/>
      <c r="AO777" s="93"/>
      <c r="AP777" s="44"/>
      <c r="AQ777" s="44"/>
      <c r="AR777" s="44"/>
      <c r="AS777" s="44"/>
      <c r="AT777" s="44"/>
      <c r="AU777" s="44"/>
      <c r="AV777" s="44"/>
      <c r="AW777" s="44"/>
    </row>
    <row r="778" spans="14:49">
      <c r="N778" s="93"/>
      <c r="AF778" s="367"/>
      <c r="AG778" s="368"/>
      <c r="AH778" s="369"/>
      <c r="AI778" s="370"/>
      <c r="AJ778" s="44"/>
      <c r="AK778" s="44"/>
      <c r="AL778" s="44"/>
      <c r="AM778" s="44"/>
      <c r="AN778" s="93"/>
      <c r="AO778" s="93"/>
      <c r="AP778" s="44"/>
      <c r="AQ778" s="44"/>
      <c r="AR778" s="44"/>
      <c r="AS778" s="44"/>
      <c r="AT778" s="44"/>
      <c r="AU778" s="44"/>
      <c r="AV778" s="44"/>
      <c r="AW778" s="44"/>
    </row>
    <row r="779" spans="14:49">
      <c r="N779" s="93"/>
      <c r="AF779" s="367"/>
      <c r="AG779" s="368"/>
      <c r="AH779" s="369"/>
      <c r="AI779" s="370"/>
      <c r="AJ779" s="44"/>
      <c r="AK779" s="44"/>
      <c r="AL779" s="44"/>
      <c r="AM779" s="44"/>
      <c r="AN779" s="93"/>
      <c r="AO779" s="93"/>
      <c r="AP779" s="44"/>
      <c r="AQ779" s="44"/>
      <c r="AR779" s="44"/>
      <c r="AS779" s="44"/>
      <c r="AT779" s="44"/>
      <c r="AU779" s="44"/>
      <c r="AV779" s="44"/>
      <c r="AW779" s="44"/>
    </row>
    <row r="780" spans="14:49">
      <c r="N780" s="93"/>
      <c r="AF780" s="367"/>
      <c r="AG780" s="368"/>
      <c r="AH780" s="369"/>
      <c r="AI780" s="370"/>
      <c r="AJ780" s="44"/>
      <c r="AK780" s="44"/>
      <c r="AL780" s="44"/>
      <c r="AM780" s="44"/>
      <c r="AN780" s="93"/>
      <c r="AO780" s="93"/>
      <c r="AP780" s="44"/>
      <c r="AQ780" s="44"/>
      <c r="AR780" s="44"/>
      <c r="AS780" s="44"/>
      <c r="AT780" s="44"/>
      <c r="AU780" s="44"/>
      <c r="AV780" s="44"/>
      <c r="AW780" s="44"/>
    </row>
    <row r="781" spans="14:49">
      <c r="N781" s="93"/>
      <c r="AF781" s="367"/>
      <c r="AG781" s="368"/>
      <c r="AH781" s="369"/>
      <c r="AI781" s="370"/>
      <c r="AJ781" s="44"/>
      <c r="AK781" s="44"/>
      <c r="AL781" s="44"/>
      <c r="AM781" s="44"/>
      <c r="AN781" s="93"/>
      <c r="AO781" s="93"/>
      <c r="AP781" s="44"/>
      <c r="AQ781" s="44"/>
      <c r="AR781" s="44"/>
      <c r="AS781" s="44"/>
      <c r="AT781" s="44"/>
      <c r="AU781" s="44"/>
      <c r="AV781" s="44"/>
      <c r="AW781" s="44"/>
    </row>
    <row r="782" spans="14:49">
      <c r="N782" s="93"/>
      <c r="AF782" s="367"/>
      <c r="AG782" s="368"/>
      <c r="AH782" s="369"/>
      <c r="AI782" s="370"/>
      <c r="AJ782" s="44"/>
      <c r="AK782" s="44"/>
      <c r="AL782" s="44"/>
      <c r="AM782" s="44"/>
      <c r="AN782" s="93"/>
      <c r="AO782" s="93"/>
      <c r="AP782" s="44"/>
      <c r="AQ782" s="44"/>
      <c r="AR782" s="44"/>
      <c r="AS782" s="44"/>
      <c r="AT782" s="44"/>
      <c r="AU782" s="44"/>
      <c r="AV782" s="44"/>
      <c r="AW782" s="44"/>
    </row>
    <row r="783" spans="14:49">
      <c r="N783" s="93"/>
      <c r="AF783" s="367"/>
      <c r="AG783" s="368"/>
      <c r="AH783" s="369"/>
      <c r="AI783" s="370"/>
      <c r="AJ783" s="44"/>
      <c r="AK783" s="44"/>
      <c r="AL783" s="44"/>
      <c r="AM783" s="44"/>
      <c r="AN783" s="93"/>
      <c r="AO783" s="93"/>
      <c r="AP783" s="44"/>
      <c r="AQ783" s="44"/>
      <c r="AR783" s="44"/>
      <c r="AS783" s="44"/>
      <c r="AT783" s="44"/>
      <c r="AU783" s="44"/>
      <c r="AV783" s="44"/>
      <c r="AW783" s="44"/>
    </row>
    <row r="784" spans="14:49">
      <c r="N784" s="93"/>
      <c r="AF784" s="367"/>
      <c r="AG784" s="368"/>
      <c r="AH784" s="369"/>
      <c r="AI784" s="370"/>
      <c r="AJ784" s="44"/>
      <c r="AK784" s="44"/>
      <c r="AL784" s="44"/>
      <c r="AM784" s="44"/>
      <c r="AN784" s="93"/>
      <c r="AO784" s="93"/>
      <c r="AP784" s="44"/>
      <c r="AQ784" s="44"/>
      <c r="AR784" s="44"/>
      <c r="AS784" s="44"/>
      <c r="AT784" s="44"/>
      <c r="AU784" s="44"/>
      <c r="AV784" s="44"/>
      <c r="AW784" s="44"/>
    </row>
    <row r="785" spans="14:49">
      <c r="N785" s="93"/>
      <c r="AF785" s="367"/>
      <c r="AG785" s="368"/>
      <c r="AH785" s="369"/>
      <c r="AI785" s="370"/>
      <c r="AJ785" s="44"/>
      <c r="AK785" s="44"/>
      <c r="AL785" s="44"/>
      <c r="AM785" s="44"/>
      <c r="AN785" s="93"/>
      <c r="AO785" s="93"/>
      <c r="AP785" s="44"/>
      <c r="AQ785" s="44"/>
      <c r="AR785" s="44"/>
      <c r="AS785" s="44"/>
      <c r="AT785" s="44"/>
      <c r="AU785" s="44"/>
      <c r="AV785" s="44"/>
      <c r="AW785" s="44"/>
    </row>
    <row r="786" spans="14:49">
      <c r="N786" s="93"/>
      <c r="AF786" s="367"/>
      <c r="AG786" s="368"/>
      <c r="AH786" s="369"/>
      <c r="AI786" s="370"/>
      <c r="AJ786" s="44"/>
      <c r="AK786" s="44"/>
      <c r="AL786" s="44"/>
      <c r="AM786" s="44"/>
      <c r="AN786" s="93"/>
      <c r="AO786" s="93"/>
      <c r="AP786" s="44"/>
      <c r="AQ786" s="44"/>
      <c r="AR786" s="44"/>
      <c r="AS786" s="44"/>
      <c r="AT786" s="44"/>
      <c r="AU786" s="44"/>
      <c r="AV786" s="44"/>
      <c r="AW786" s="44"/>
    </row>
    <row r="787" spans="14:49">
      <c r="N787" s="93"/>
      <c r="AF787" s="367"/>
      <c r="AG787" s="368"/>
      <c r="AH787" s="369"/>
      <c r="AI787" s="370"/>
      <c r="AJ787" s="44"/>
      <c r="AK787" s="44"/>
      <c r="AL787" s="44"/>
      <c r="AM787" s="44"/>
      <c r="AN787" s="93"/>
      <c r="AO787" s="93"/>
      <c r="AP787" s="44"/>
      <c r="AQ787" s="44"/>
      <c r="AR787" s="44"/>
      <c r="AS787" s="44"/>
      <c r="AT787" s="44"/>
      <c r="AU787" s="44"/>
      <c r="AV787" s="44"/>
      <c r="AW787" s="44"/>
    </row>
    <row r="788" spans="14:49">
      <c r="N788" s="93"/>
      <c r="AF788" s="367"/>
      <c r="AG788" s="368"/>
      <c r="AH788" s="369"/>
      <c r="AI788" s="370"/>
      <c r="AJ788" s="44"/>
      <c r="AK788" s="44"/>
      <c r="AL788" s="44"/>
      <c r="AM788" s="44"/>
      <c r="AN788" s="93"/>
      <c r="AO788" s="93"/>
      <c r="AP788" s="44"/>
      <c r="AQ788" s="44"/>
      <c r="AR788" s="44"/>
      <c r="AS788" s="44"/>
      <c r="AT788" s="44"/>
      <c r="AU788" s="44"/>
      <c r="AV788" s="44"/>
      <c r="AW788" s="44"/>
    </row>
    <row r="789" spans="14:49">
      <c r="N789" s="93"/>
      <c r="AF789" s="367"/>
      <c r="AG789" s="368"/>
      <c r="AH789" s="369"/>
      <c r="AI789" s="370"/>
      <c r="AJ789" s="44"/>
      <c r="AK789" s="44"/>
      <c r="AL789" s="44"/>
      <c r="AM789" s="44"/>
      <c r="AN789" s="93"/>
      <c r="AO789" s="93"/>
      <c r="AP789" s="44"/>
      <c r="AQ789" s="44"/>
      <c r="AR789" s="44"/>
      <c r="AS789" s="44"/>
      <c r="AT789" s="44"/>
      <c r="AU789" s="44"/>
      <c r="AV789" s="44"/>
      <c r="AW789" s="44"/>
    </row>
    <row r="790" spans="14:49">
      <c r="N790" s="93"/>
      <c r="AF790" s="367"/>
      <c r="AG790" s="368"/>
      <c r="AH790" s="369"/>
      <c r="AI790" s="370"/>
      <c r="AJ790" s="44"/>
      <c r="AK790" s="44"/>
      <c r="AL790" s="44"/>
      <c r="AM790" s="44"/>
      <c r="AN790" s="93"/>
      <c r="AO790" s="93"/>
      <c r="AP790" s="44"/>
      <c r="AQ790" s="44"/>
      <c r="AR790" s="44"/>
      <c r="AS790" s="44"/>
      <c r="AT790" s="44"/>
      <c r="AU790" s="44"/>
      <c r="AV790" s="44"/>
      <c r="AW790" s="44"/>
    </row>
    <row r="791" spans="14:49">
      <c r="N791" s="93"/>
      <c r="AF791" s="367"/>
      <c r="AG791" s="368"/>
      <c r="AH791" s="369"/>
      <c r="AI791" s="370"/>
      <c r="AJ791" s="44"/>
      <c r="AK791" s="44"/>
      <c r="AL791" s="44"/>
      <c r="AM791" s="44"/>
      <c r="AN791" s="93"/>
      <c r="AO791" s="93"/>
      <c r="AP791" s="44"/>
      <c r="AQ791" s="44"/>
      <c r="AR791" s="44"/>
      <c r="AS791" s="44"/>
      <c r="AT791" s="44"/>
      <c r="AU791" s="44"/>
      <c r="AV791" s="44"/>
      <c r="AW791" s="44"/>
    </row>
    <row r="792" spans="14:49">
      <c r="N792" s="93"/>
      <c r="AF792" s="367"/>
      <c r="AG792" s="368"/>
      <c r="AH792" s="369"/>
      <c r="AI792" s="370"/>
      <c r="AJ792" s="44"/>
      <c r="AK792" s="44"/>
      <c r="AL792" s="44"/>
      <c r="AM792" s="44"/>
      <c r="AN792" s="93"/>
      <c r="AO792" s="93"/>
      <c r="AP792" s="44"/>
      <c r="AQ792" s="44"/>
      <c r="AR792" s="44"/>
      <c r="AS792" s="44"/>
      <c r="AT792" s="44"/>
      <c r="AU792" s="44"/>
      <c r="AV792" s="44"/>
      <c r="AW792" s="44"/>
    </row>
    <row r="793" spans="14:49">
      <c r="N793" s="93"/>
      <c r="AF793" s="367"/>
      <c r="AG793" s="368"/>
      <c r="AH793" s="369"/>
      <c r="AI793" s="370"/>
      <c r="AJ793" s="44"/>
      <c r="AK793" s="44"/>
      <c r="AL793" s="44"/>
      <c r="AM793" s="44"/>
      <c r="AN793" s="93"/>
      <c r="AO793" s="93"/>
      <c r="AP793" s="44"/>
      <c r="AQ793" s="44"/>
      <c r="AR793" s="44"/>
      <c r="AS793" s="44"/>
      <c r="AT793" s="44"/>
      <c r="AU793" s="44"/>
      <c r="AV793" s="44"/>
      <c r="AW793" s="44"/>
    </row>
    <row r="794" spans="14:49">
      <c r="N794" s="93"/>
      <c r="AF794" s="367"/>
      <c r="AG794" s="368"/>
      <c r="AH794" s="369"/>
      <c r="AI794" s="370"/>
      <c r="AJ794" s="44"/>
      <c r="AK794" s="44"/>
      <c r="AL794" s="44"/>
      <c r="AM794" s="44"/>
      <c r="AN794" s="93"/>
      <c r="AO794" s="93"/>
      <c r="AP794" s="44"/>
      <c r="AQ794" s="44"/>
      <c r="AR794" s="44"/>
      <c r="AS794" s="44"/>
      <c r="AT794" s="44"/>
      <c r="AU794" s="44"/>
      <c r="AV794" s="44"/>
      <c r="AW794" s="44"/>
    </row>
    <row r="795" spans="14:49">
      <c r="N795" s="93"/>
      <c r="AF795" s="367"/>
      <c r="AG795" s="368"/>
      <c r="AH795" s="369"/>
      <c r="AI795" s="370"/>
      <c r="AJ795" s="44"/>
      <c r="AK795" s="44"/>
      <c r="AL795" s="44"/>
      <c r="AM795" s="44"/>
      <c r="AN795" s="93"/>
      <c r="AO795" s="93"/>
      <c r="AP795" s="44"/>
      <c r="AQ795" s="44"/>
      <c r="AR795" s="44"/>
      <c r="AS795" s="44"/>
      <c r="AT795" s="44"/>
      <c r="AU795" s="44"/>
      <c r="AV795" s="44"/>
      <c r="AW795" s="44"/>
    </row>
    <row r="796" spans="14:49">
      <c r="N796" s="93"/>
      <c r="AF796" s="367"/>
      <c r="AG796" s="368"/>
      <c r="AH796" s="369"/>
      <c r="AI796" s="370"/>
      <c r="AJ796" s="44"/>
      <c r="AK796" s="44"/>
      <c r="AL796" s="44"/>
      <c r="AM796" s="44"/>
      <c r="AN796" s="93"/>
      <c r="AO796" s="93"/>
      <c r="AP796" s="44"/>
      <c r="AQ796" s="44"/>
      <c r="AR796" s="44"/>
      <c r="AS796" s="44"/>
      <c r="AT796" s="44"/>
      <c r="AU796" s="44"/>
      <c r="AV796" s="44"/>
      <c r="AW796" s="44"/>
    </row>
    <row r="797" spans="14:49">
      <c r="N797" s="93"/>
      <c r="AF797" s="367"/>
      <c r="AG797" s="368"/>
      <c r="AH797" s="369"/>
      <c r="AI797" s="370"/>
      <c r="AJ797" s="44"/>
      <c r="AK797" s="44"/>
      <c r="AL797" s="44"/>
      <c r="AM797" s="44"/>
      <c r="AN797" s="93"/>
      <c r="AO797" s="93"/>
      <c r="AP797" s="44"/>
      <c r="AQ797" s="44"/>
      <c r="AR797" s="44"/>
      <c r="AS797" s="44"/>
      <c r="AT797" s="44"/>
      <c r="AU797" s="44"/>
      <c r="AV797" s="44"/>
      <c r="AW797" s="44"/>
    </row>
    <row r="798" spans="14:49">
      <c r="N798" s="93"/>
      <c r="AF798" s="367"/>
      <c r="AG798" s="368"/>
      <c r="AH798" s="369"/>
      <c r="AI798" s="370"/>
      <c r="AJ798" s="44"/>
      <c r="AK798" s="44"/>
      <c r="AL798" s="44"/>
      <c r="AM798" s="44"/>
      <c r="AN798" s="93"/>
      <c r="AO798" s="93"/>
      <c r="AP798" s="44"/>
      <c r="AQ798" s="44"/>
      <c r="AR798" s="44"/>
      <c r="AS798" s="44"/>
      <c r="AT798" s="44"/>
      <c r="AU798" s="44"/>
      <c r="AV798" s="44"/>
      <c r="AW798" s="44"/>
    </row>
    <row r="799" spans="14:49">
      <c r="N799" s="93"/>
      <c r="AF799" s="367"/>
      <c r="AG799" s="368"/>
      <c r="AH799" s="369"/>
      <c r="AI799" s="370"/>
      <c r="AJ799" s="44"/>
      <c r="AK799" s="44"/>
      <c r="AL799" s="44"/>
      <c r="AM799" s="44"/>
      <c r="AN799" s="93"/>
      <c r="AO799" s="93"/>
      <c r="AP799" s="44"/>
      <c r="AQ799" s="44"/>
      <c r="AR799" s="44"/>
      <c r="AS799" s="44"/>
      <c r="AT799" s="44"/>
      <c r="AU799" s="44"/>
      <c r="AV799" s="44"/>
      <c r="AW799" s="44"/>
    </row>
    <row r="800" spans="14:49">
      <c r="N800" s="93"/>
      <c r="AF800" s="367"/>
      <c r="AG800" s="368"/>
      <c r="AH800" s="369"/>
      <c r="AI800" s="370"/>
      <c r="AJ800" s="44"/>
      <c r="AK800" s="44"/>
      <c r="AL800" s="44"/>
      <c r="AM800" s="44"/>
      <c r="AN800" s="93"/>
      <c r="AO800" s="93"/>
      <c r="AP800" s="44"/>
      <c r="AQ800" s="44"/>
      <c r="AR800" s="44"/>
      <c r="AS800" s="44"/>
      <c r="AT800" s="44"/>
      <c r="AU800" s="44"/>
      <c r="AV800" s="44"/>
      <c r="AW800" s="44"/>
    </row>
    <row r="801" spans="14:49">
      <c r="N801" s="93"/>
      <c r="AF801" s="367"/>
      <c r="AG801" s="368"/>
      <c r="AH801" s="369"/>
      <c r="AI801" s="370"/>
      <c r="AJ801" s="44"/>
      <c r="AK801" s="44"/>
      <c r="AL801" s="44"/>
      <c r="AM801" s="44"/>
      <c r="AN801" s="93"/>
      <c r="AO801" s="93"/>
      <c r="AP801" s="44"/>
      <c r="AQ801" s="44"/>
      <c r="AR801" s="44"/>
      <c r="AS801" s="44"/>
      <c r="AT801" s="44"/>
      <c r="AU801" s="44"/>
      <c r="AV801" s="44"/>
      <c r="AW801" s="44"/>
    </row>
    <row r="802" spans="14:49">
      <c r="N802" s="93"/>
      <c r="AF802" s="367"/>
      <c r="AG802" s="368"/>
      <c r="AH802" s="369"/>
      <c r="AI802" s="370"/>
      <c r="AJ802" s="44"/>
      <c r="AK802" s="44"/>
      <c r="AL802" s="44"/>
      <c r="AM802" s="44"/>
      <c r="AN802" s="93"/>
      <c r="AO802" s="93"/>
      <c r="AP802" s="44"/>
      <c r="AQ802" s="44"/>
      <c r="AR802" s="44"/>
      <c r="AS802" s="44"/>
      <c r="AT802" s="44"/>
      <c r="AU802" s="44"/>
      <c r="AV802" s="44"/>
      <c r="AW802" s="44"/>
    </row>
    <row r="803" spans="14:49">
      <c r="N803" s="93"/>
      <c r="AF803" s="367"/>
      <c r="AG803" s="368"/>
      <c r="AH803" s="369"/>
      <c r="AI803" s="370"/>
      <c r="AJ803" s="44"/>
      <c r="AK803" s="44"/>
      <c r="AL803" s="44"/>
      <c r="AM803" s="44"/>
      <c r="AN803" s="93"/>
      <c r="AO803" s="93"/>
      <c r="AP803" s="44"/>
      <c r="AQ803" s="44"/>
      <c r="AR803" s="44"/>
      <c r="AS803" s="44"/>
      <c r="AT803" s="44"/>
      <c r="AU803" s="44"/>
      <c r="AV803" s="44"/>
      <c r="AW803" s="44"/>
    </row>
    <row r="804" spans="14:49">
      <c r="N804" s="93"/>
      <c r="AF804" s="367"/>
      <c r="AG804" s="368"/>
      <c r="AH804" s="369"/>
      <c r="AI804" s="370"/>
      <c r="AJ804" s="44"/>
      <c r="AK804" s="44"/>
      <c r="AL804" s="44"/>
      <c r="AM804" s="44"/>
      <c r="AN804" s="93"/>
      <c r="AO804" s="93"/>
      <c r="AP804" s="44"/>
      <c r="AQ804" s="44"/>
      <c r="AR804" s="44"/>
      <c r="AS804" s="44"/>
      <c r="AT804" s="44"/>
      <c r="AU804" s="44"/>
      <c r="AV804" s="44"/>
      <c r="AW804" s="44"/>
    </row>
    <row r="805" spans="14:49">
      <c r="N805" s="93"/>
      <c r="AF805" s="367"/>
      <c r="AG805" s="368"/>
      <c r="AH805" s="369"/>
      <c r="AI805" s="370"/>
      <c r="AJ805" s="44"/>
      <c r="AK805" s="44"/>
      <c r="AL805" s="44"/>
      <c r="AM805" s="44"/>
      <c r="AN805" s="93"/>
      <c r="AO805" s="93"/>
      <c r="AP805" s="44"/>
      <c r="AQ805" s="44"/>
      <c r="AR805" s="44"/>
      <c r="AS805" s="44"/>
      <c r="AT805" s="44"/>
      <c r="AU805" s="44"/>
      <c r="AV805" s="44"/>
      <c r="AW805" s="44"/>
    </row>
    <row r="806" spans="14:49">
      <c r="N806" s="93"/>
      <c r="AF806" s="367"/>
      <c r="AG806" s="368"/>
      <c r="AH806" s="369"/>
      <c r="AI806" s="370"/>
      <c r="AJ806" s="44"/>
      <c r="AK806" s="44"/>
      <c r="AL806" s="44"/>
      <c r="AM806" s="44"/>
      <c r="AN806" s="93"/>
      <c r="AO806" s="93"/>
      <c r="AP806" s="44"/>
      <c r="AQ806" s="44"/>
      <c r="AR806" s="44"/>
      <c r="AS806" s="44"/>
      <c r="AT806" s="44"/>
      <c r="AU806" s="44"/>
      <c r="AV806" s="44"/>
      <c r="AW806" s="44"/>
    </row>
    <row r="807" spans="14:49">
      <c r="N807" s="93"/>
      <c r="AF807" s="367"/>
      <c r="AG807" s="368"/>
      <c r="AH807" s="369"/>
      <c r="AI807" s="370"/>
      <c r="AJ807" s="44"/>
      <c r="AK807" s="44"/>
      <c r="AL807" s="44"/>
      <c r="AM807" s="44"/>
      <c r="AN807" s="93"/>
      <c r="AO807" s="93"/>
      <c r="AP807" s="44"/>
      <c r="AQ807" s="44"/>
      <c r="AR807" s="44"/>
      <c r="AS807" s="44"/>
      <c r="AT807" s="44"/>
      <c r="AU807" s="44"/>
      <c r="AV807" s="44"/>
      <c r="AW807" s="44"/>
    </row>
    <row r="808" spans="14:49">
      <c r="N808" s="93"/>
      <c r="AF808" s="367"/>
      <c r="AG808" s="368"/>
      <c r="AH808" s="369"/>
      <c r="AI808" s="370"/>
      <c r="AJ808" s="44"/>
      <c r="AK808" s="44"/>
      <c r="AL808" s="44"/>
      <c r="AM808" s="44"/>
      <c r="AN808" s="93"/>
      <c r="AO808" s="93"/>
      <c r="AP808" s="44"/>
      <c r="AQ808" s="44"/>
      <c r="AR808" s="44"/>
      <c r="AS808" s="44"/>
      <c r="AT808" s="44"/>
      <c r="AU808" s="44"/>
      <c r="AV808" s="44"/>
      <c r="AW808" s="44"/>
    </row>
    <row r="809" spans="14:49">
      <c r="N809" s="93"/>
      <c r="AF809" s="367"/>
      <c r="AG809" s="368"/>
      <c r="AH809" s="369"/>
      <c r="AI809" s="370"/>
      <c r="AJ809" s="44"/>
      <c r="AK809" s="44"/>
      <c r="AL809" s="44"/>
      <c r="AM809" s="44"/>
      <c r="AN809" s="93"/>
      <c r="AO809" s="93"/>
      <c r="AP809" s="44"/>
      <c r="AQ809" s="44"/>
      <c r="AR809" s="44"/>
      <c r="AS809" s="44"/>
      <c r="AT809" s="44"/>
      <c r="AU809" s="44"/>
      <c r="AV809" s="44"/>
      <c r="AW809" s="44"/>
    </row>
    <row r="810" spans="14:49">
      <c r="N810" s="93"/>
      <c r="AF810" s="367"/>
      <c r="AG810" s="368"/>
      <c r="AH810" s="369"/>
      <c r="AI810" s="370"/>
      <c r="AJ810" s="44"/>
      <c r="AK810" s="44"/>
      <c r="AL810" s="44"/>
      <c r="AM810" s="44"/>
      <c r="AN810" s="93"/>
      <c r="AO810" s="93"/>
      <c r="AP810" s="44"/>
      <c r="AQ810" s="44"/>
      <c r="AR810" s="44"/>
      <c r="AS810" s="44"/>
      <c r="AT810" s="44"/>
      <c r="AU810" s="44"/>
      <c r="AV810" s="44"/>
      <c r="AW810" s="44"/>
    </row>
    <row r="811" spans="14:49">
      <c r="N811" s="93"/>
      <c r="AF811" s="367"/>
      <c r="AG811" s="368"/>
      <c r="AH811" s="369"/>
      <c r="AI811" s="370"/>
      <c r="AJ811" s="44"/>
      <c r="AK811" s="44"/>
      <c r="AL811" s="44"/>
      <c r="AM811" s="44"/>
      <c r="AN811" s="93"/>
      <c r="AO811" s="93"/>
      <c r="AP811" s="44"/>
      <c r="AQ811" s="44"/>
      <c r="AR811" s="44"/>
      <c r="AS811" s="44"/>
      <c r="AT811" s="44"/>
      <c r="AU811" s="44"/>
      <c r="AV811" s="44"/>
      <c r="AW811" s="44"/>
    </row>
    <row r="812" spans="14:49">
      <c r="N812" s="93"/>
      <c r="AF812" s="367"/>
      <c r="AG812" s="368"/>
      <c r="AH812" s="369"/>
      <c r="AI812" s="370"/>
      <c r="AJ812" s="44"/>
      <c r="AK812" s="44"/>
      <c r="AL812" s="44"/>
      <c r="AM812" s="44"/>
      <c r="AN812" s="93"/>
      <c r="AO812" s="93"/>
      <c r="AP812" s="44"/>
      <c r="AQ812" s="44"/>
      <c r="AR812" s="44"/>
      <c r="AS812" s="44"/>
      <c r="AT812" s="44"/>
      <c r="AU812" s="44"/>
      <c r="AV812" s="44"/>
      <c r="AW812" s="44"/>
    </row>
    <row r="813" spans="14:49">
      <c r="N813" s="93"/>
      <c r="AF813" s="367"/>
      <c r="AG813" s="368"/>
      <c r="AH813" s="369"/>
      <c r="AI813" s="370"/>
      <c r="AJ813" s="44"/>
      <c r="AK813" s="44"/>
      <c r="AL813" s="44"/>
      <c r="AM813" s="44"/>
      <c r="AN813" s="93"/>
      <c r="AO813" s="93"/>
      <c r="AP813" s="44"/>
      <c r="AQ813" s="44"/>
      <c r="AR813" s="44"/>
      <c r="AS813" s="44"/>
      <c r="AT813" s="44"/>
      <c r="AU813" s="44"/>
      <c r="AV813" s="44"/>
      <c r="AW813" s="44"/>
    </row>
    <row r="814" spans="14:49">
      <c r="N814" s="93"/>
      <c r="AF814" s="367"/>
      <c r="AG814" s="368"/>
      <c r="AH814" s="369"/>
      <c r="AI814" s="370"/>
      <c r="AJ814" s="44"/>
      <c r="AK814" s="44"/>
      <c r="AL814" s="44"/>
      <c r="AM814" s="44"/>
      <c r="AN814" s="93"/>
      <c r="AO814" s="93"/>
      <c r="AP814" s="44"/>
      <c r="AQ814" s="44"/>
      <c r="AR814" s="44"/>
      <c r="AS814" s="44"/>
      <c r="AT814" s="44"/>
      <c r="AU814" s="44"/>
      <c r="AV814" s="44"/>
      <c r="AW814" s="44"/>
    </row>
    <row r="815" spans="14:49">
      <c r="N815" s="93"/>
      <c r="AF815" s="367"/>
      <c r="AG815" s="368"/>
      <c r="AH815" s="369"/>
      <c r="AI815" s="370"/>
      <c r="AJ815" s="44"/>
      <c r="AK815" s="44"/>
      <c r="AL815" s="44"/>
      <c r="AM815" s="44"/>
      <c r="AN815" s="93"/>
      <c r="AO815" s="93"/>
      <c r="AP815" s="44"/>
      <c r="AQ815" s="44"/>
      <c r="AR815" s="44"/>
      <c r="AS815" s="44"/>
      <c r="AT815" s="44"/>
      <c r="AU815" s="44"/>
      <c r="AV815" s="44"/>
      <c r="AW815" s="44"/>
    </row>
    <row r="816" spans="14:49">
      <c r="N816" s="93"/>
      <c r="AF816" s="367"/>
      <c r="AG816" s="368"/>
      <c r="AH816" s="369"/>
      <c r="AI816" s="370"/>
      <c r="AJ816" s="44"/>
      <c r="AK816" s="44"/>
      <c r="AL816" s="44"/>
      <c r="AM816" s="44"/>
      <c r="AN816" s="93"/>
      <c r="AO816" s="93"/>
      <c r="AP816" s="44"/>
      <c r="AQ816" s="44"/>
      <c r="AR816" s="44"/>
      <c r="AS816" s="44"/>
      <c r="AT816" s="44"/>
      <c r="AU816" s="44"/>
      <c r="AV816" s="44"/>
      <c r="AW816" s="44"/>
    </row>
    <row r="817" spans="14:49">
      <c r="N817" s="93"/>
      <c r="AF817" s="367"/>
      <c r="AG817" s="368"/>
      <c r="AH817" s="369"/>
      <c r="AI817" s="370"/>
      <c r="AJ817" s="44"/>
      <c r="AK817" s="44"/>
      <c r="AL817" s="44"/>
      <c r="AM817" s="44"/>
      <c r="AN817" s="93"/>
      <c r="AO817" s="93"/>
      <c r="AP817" s="44"/>
      <c r="AQ817" s="44"/>
      <c r="AR817" s="44"/>
      <c r="AS817" s="44"/>
      <c r="AT817" s="44"/>
      <c r="AU817" s="44"/>
      <c r="AV817" s="44"/>
      <c r="AW817" s="44"/>
    </row>
    <row r="818" spans="14:49">
      <c r="N818" s="93"/>
      <c r="AF818" s="367"/>
      <c r="AG818" s="368"/>
      <c r="AH818" s="369"/>
      <c r="AI818" s="370"/>
      <c r="AJ818" s="44"/>
      <c r="AK818" s="44"/>
      <c r="AL818" s="44"/>
      <c r="AM818" s="44"/>
      <c r="AN818" s="93"/>
      <c r="AO818" s="93"/>
      <c r="AP818" s="44"/>
      <c r="AQ818" s="44"/>
      <c r="AR818" s="44"/>
      <c r="AS818" s="44"/>
      <c r="AT818" s="44"/>
      <c r="AU818" s="44"/>
      <c r="AV818" s="44"/>
      <c r="AW818" s="44"/>
    </row>
    <row r="819" spans="14:49">
      <c r="N819" s="93"/>
      <c r="AF819" s="367"/>
      <c r="AG819" s="368"/>
      <c r="AH819" s="369"/>
      <c r="AI819" s="370"/>
      <c r="AJ819" s="44"/>
      <c r="AK819" s="44"/>
      <c r="AL819" s="44"/>
      <c r="AM819" s="44"/>
      <c r="AN819" s="93"/>
      <c r="AO819" s="93"/>
      <c r="AP819" s="44"/>
      <c r="AQ819" s="44"/>
      <c r="AR819" s="44"/>
      <c r="AS819" s="44"/>
      <c r="AT819" s="44"/>
      <c r="AU819" s="44"/>
      <c r="AV819" s="44"/>
      <c r="AW819" s="44"/>
    </row>
    <row r="820" spans="14:49">
      <c r="N820" s="93"/>
      <c r="AF820" s="367"/>
      <c r="AG820" s="368"/>
      <c r="AH820" s="369"/>
      <c r="AI820" s="370"/>
      <c r="AJ820" s="44"/>
      <c r="AK820" s="44"/>
      <c r="AL820" s="44"/>
      <c r="AM820" s="44"/>
      <c r="AN820" s="93"/>
      <c r="AO820" s="93"/>
      <c r="AP820" s="44"/>
      <c r="AQ820" s="44"/>
      <c r="AR820" s="44"/>
      <c r="AS820" s="44"/>
      <c r="AT820" s="44"/>
      <c r="AU820" s="44"/>
      <c r="AV820" s="44"/>
      <c r="AW820" s="44"/>
    </row>
    <row r="821" spans="14:49">
      <c r="N821" s="93"/>
      <c r="AF821" s="367"/>
      <c r="AG821" s="368"/>
      <c r="AH821" s="369"/>
      <c r="AI821" s="370"/>
      <c r="AJ821" s="44"/>
      <c r="AK821" s="44"/>
      <c r="AL821" s="44"/>
      <c r="AM821" s="44"/>
      <c r="AN821" s="93"/>
      <c r="AO821" s="93"/>
      <c r="AP821" s="44"/>
      <c r="AQ821" s="44"/>
      <c r="AR821" s="44"/>
      <c r="AS821" s="44"/>
      <c r="AT821" s="44"/>
      <c r="AU821" s="44"/>
      <c r="AV821" s="44"/>
      <c r="AW821" s="44"/>
    </row>
    <row r="822" spans="14:49">
      <c r="N822" s="93"/>
      <c r="AF822" s="367"/>
      <c r="AG822" s="368"/>
      <c r="AH822" s="369"/>
      <c r="AI822" s="370"/>
      <c r="AJ822" s="44"/>
      <c r="AK822" s="44"/>
      <c r="AL822" s="44"/>
      <c r="AM822" s="44"/>
      <c r="AN822" s="93"/>
      <c r="AO822" s="93"/>
      <c r="AP822" s="44"/>
      <c r="AQ822" s="44"/>
      <c r="AR822" s="44"/>
      <c r="AS822" s="44"/>
      <c r="AT822" s="44"/>
      <c r="AU822" s="44"/>
      <c r="AV822" s="44"/>
      <c r="AW822" s="44"/>
    </row>
    <row r="823" spans="14:49">
      <c r="N823" s="93"/>
      <c r="AF823" s="367"/>
      <c r="AG823" s="368"/>
      <c r="AH823" s="369"/>
      <c r="AI823" s="370"/>
      <c r="AJ823" s="44"/>
      <c r="AK823" s="44"/>
      <c r="AL823" s="44"/>
      <c r="AM823" s="44"/>
      <c r="AN823" s="93"/>
      <c r="AO823" s="93"/>
      <c r="AP823" s="44"/>
      <c r="AQ823" s="44"/>
      <c r="AR823" s="44"/>
      <c r="AS823" s="44"/>
      <c r="AT823" s="44"/>
      <c r="AU823" s="44"/>
      <c r="AV823" s="44"/>
      <c r="AW823" s="44"/>
    </row>
    <row r="824" spans="14:49">
      <c r="N824" s="93"/>
      <c r="AF824" s="367"/>
      <c r="AG824" s="368"/>
      <c r="AH824" s="369"/>
      <c r="AI824" s="370"/>
      <c r="AJ824" s="44"/>
      <c r="AK824" s="44"/>
      <c r="AL824" s="44"/>
      <c r="AM824" s="44"/>
      <c r="AN824" s="93"/>
      <c r="AO824" s="93"/>
      <c r="AP824" s="44"/>
      <c r="AQ824" s="44"/>
      <c r="AR824" s="44"/>
      <c r="AS824" s="44"/>
      <c r="AT824" s="44"/>
      <c r="AU824" s="44"/>
      <c r="AV824" s="44"/>
      <c r="AW824" s="44"/>
    </row>
    <row r="825" spans="14:49">
      <c r="N825" s="93"/>
      <c r="AF825" s="367"/>
      <c r="AG825" s="368"/>
      <c r="AH825" s="369"/>
      <c r="AI825" s="370"/>
      <c r="AJ825" s="44"/>
      <c r="AK825" s="44"/>
      <c r="AL825" s="44"/>
      <c r="AM825" s="44"/>
      <c r="AN825" s="93"/>
      <c r="AO825" s="93"/>
      <c r="AP825" s="44"/>
      <c r="AQ825" s="44"/>
      <c r="AR825" s="44"/>
      <c r="AS825" s="44"/>
      <c r="AT825" s="44"/>
      <c r="AU825" s="44"/>
      <c r="AV825" s="44"/>
      <c r="AW825" s="44"/>
    </row>
    <row r="826" spans="14:49">
      <c r="N826" s="93"/>
      <c r="AF826" s="367"/>
      <c r="AG826" s="368"/>
      <c r="AH826" s="369"/>
      <c r="AI826" s="370"/>
      <c r="AJ826" s="44"/>
      <c r="AK826" s="44"/>
      <c r="AL826" s="44"/>
      <c r="AM826" s="44"/>
      <c r="AN826" s="93"/>
      <c r="AO826" s="93"/>
      <c r="AP826" s="44"/>
      <c r="AQ826" s="44"/>
      <c r="AR826" s="44"/>
      <c r="AS826" s="44"/>
      <c r="AT826" s="44"/>
      <c r="AU826" s="44"/>
      <c r="AV826" s="44"/>
      <c r="AW826" s="44"/>
    </row>
    <row r="827" spans="14:49">
      <c r="N827" s="93"/>
      <c r="AF827" s="367"/>
      <c r="AG827" s="368"/>
      <c r="AH827" s="369"/>
      <c r="AI827" s="370"/>
      <c r="AJ827" s="44"/>
      <c r="AK827" s="44"/>
      <c r="AL827" s="44"/>
      <c r="AM827" s="44"/>
      <c r="AN827" s="93"/>
      <c r="AO827" s="93"/>
      <c r="AP827" s="44"/>
      <c r="AQ827" s="44"/>
      <c r="AR827" s="44"/>
      <c r="AS827" s="44"/>
      <c r="AT827" s="44"/>
      <c r="AU827" s="44"/>
      <c r="AV827" s="44"/>
      <c r="AW827" s="44"/>
    </row>
    <row r="828" spans="14:49">
      <c r="N828" s="93"/>
      <c r="AF828" s="367"/>
      <c r="AG828" s="368"/>
      <c r="AH828" s="369"/>
      <c r="AI828" s="370"/>
      <c r="AJ828" s="44"/>
      <c r="AK828" s="44"/>
      <c r="AL828" s="44"/>
      <c r="AM828" s="44"/>
      <c r="AN828" s="93"/>
      <c r="AO828" s="93"/>
      <c r="AP828" s="44"/>
      <c r="AQ828" s="44"/>
      <c r="AR828" s="44"/>
      <c r="AS828" s="44"/>
      <c r="AT828" s="44"/>
      <c r="AU828" s="44"/>
      <c r="AV828" s="44"/>
      <c r="AW828" s="44"/>
    </row>
    <row r="829" spans="14:49">
      <c r="N829" s="93"/>
      <c r="AF829" s="367"/>
      <c r="AG829" s="368"/>
      <c r="AH829" s="369"/>
      <c r="AI829" s="370"/>
      <c r="AJ829" s="44"/>
      <c r="AK829" s="44"/>
      <c r="AL829" s="44"/>
      <c r="AM829" s="44"/>
      <c r="AN829" s="93"/>
      <c r="AO829" s="93"/>
      <c r="AP829" s="44"/>
      <c r="AQ829" s="44"/>
      <c r="AR829" s="44"/>
      <c r="AS829" s="44"/>
      <c r="AT829" s="44"/>
      <c r="AU829" s="44"/>
      <c r="AV829" s="44"/>
      <c r="AW829" s="44"/>
    </row>
    <row r="830" spans="14:49">
      <c r="N830" s="93"/>
      <c r="AF830" s="367"/>
      <c r="AG830" s="368"/>
      <c r="AH830" s="369"/>
      <c r="AI830" s="370"/>
      <c r="AJ830" s="44"/>
      <c r="AK830" s="44"/>
      <c r="AL830" s="44"/>
      <c r="AM830" s="44"/>
      <c r="AN830" s="93"/>
      <c r="AO830" s="93"/>
      <c r="AP830" s="44"/>
      <c r="AQ830" s="44"/>
      <c r="AR830" s="44"/>
      <c r="AS830" s="44"/>
      <c r="AT830" s="44"/>
      <c r="AU830" s="44"/>
      <c r="AV830" s="44"/>
      <c r="AW830" s="44"/>
    </row>
    <row r="831" spans="14:49">
      <c r="N831" s="93"/>
      <c r="AF831" s="367"/>
      <c r="AG831" s="368"/>
      <c r="AH831" s="369"/>
      <c r="AI831" s="370"/>
      <c r="AJ831" s="44"/>
      <c r="AK831" s="44"/>
      <c r="AL831" s="44"/>
      <c r="AM831" s="44"/>
      <c r="AN831" s="93"/>
      <c r="AO831" s="93"/>
      <c r="AP831" s="44"/>
      <c r="AQ831" s="44"/>
      <c r="AR831" s="44"/>
      <c r="AS831" s="44"/>
      <c r="AT831" s="44"/>
      <c r="AU831" s="44"/>
      <c r="AV831" s="44"/>
      <c r="AW831" s="44"/>
    </row>
    <row r="832" spans="14:49">
      <c r="N832" s="93"/>
      <c r="AF832" s="367"/>
      <c r="AG832" s="368"/>
      <c r="AH832" s="369"/>
      <c r="AI832" s="370"/>
      <c r="AJ832" s="44"/>
      <c r="AK832" s="44"/>
      <c r="AL832" s="44"/>
      <c r="AM832" s="44"/>
      <c r="AN832" s="93"/>
      <c r="AO832" s="93"/>
      <c r="AP832" s="44"/>
      <c r="AQ832" s="44"/>
      <c r="AR832" s="44"/>
      <c r="AS832" s="44"/>
      <c r="AT832" s="44"/>
      <c r="AU832" s="44"/>
      <c r="AV832" s="44"/>
      <c r="AW832" s="44"/>
    </row>
    <row r="833" spans="14:49">
      <c r="N833" s="93"/>
      <c r="AF833" s="367"/>
      <c r="AG833" s="368"/>
      <c r="AH833" s="369"/>
      <c r="AI833" s="370"/>
      <c r="AJ833" s="44"/>
      <c r="AK833" s="44"/>
      <c r="AL833" s="44"/>
      <c r="AM833" s="44"/>
      <c r="AN833" s="93"/>
      <c r="AO833" s="93"/>
      <c r="AP833" s="44"/>
      <c r="AQ833" s="44"/>
      <c r="AR833" s="44"/>
      <c r="AS833" s="44"/>
      <c r="AT833" s="44"/>
      <c r="AU833" s="44"/>
      <c r="AV833" s="44"/>
      <c r="AW833" s="44"/>
    </row>
    <row r="834" spans="14:49">
      <c r="N834" s="93"/>
      <c r="AF834" s="367"/>
      <c r="AG834" s="368"/>
      <c r="AH834" s="369"/>
      <c r="AI834" s="370"/>
      <c r="AJ834" s="44"/>
      <c r="AK834" s="44"/>
      <c r="AL834" s="44"/>
      <c r="AM834" s="44"/>
      <c r="AN834" s="93"/>
      <c r="AO834" s="93"/>
      <c r="AP834" s="44"/>
      <c r="AQ834" s="44"/>
      <c r="AR834" s="44"/>
      <c r="AS834" s="44"/>
      <c r="AT834" s="44"/>
      <c r="AU834" s="44"/>
      <c r="AV834" s="44"/>
      <c r="AW834" s="44"/>
    </row>
    <row r="835" spans="14:49">
      <c r="N835" s="93"/>
      <c r="AF835" s="367"/>
      <c r="AG835" s="368"/>
      <c r="AH835" s="369"/>
      <c r="AI835" s="370"/>
      <c r="AJ835" s="44"/>
      <c r="AK835" s="44"/>
      <c r="AL835" s="44"/>
      <c r="AM835" s="44"/>
      <c r="AN835" s="93"/>
      <c r="AO835" s="93"/>
      <c r="AP835" s="44"/>
      <c r="AQ835" s="44"/>
      <c r="AR835" s="44"/>
      <c r="AS835" s="44"/>
      <c r="AT835" s="44"/>
      <c r="AU835" s="44"/>
      <c r="AV835" s="44"/>
      <c r="AW835" s="44"/>
    </row>
    <row r="836" spans="14:49">
      <c r="N836" s="93"/>
      <c r="AF836" s="367"/>
      <c r="AG836" s="368"/>
      <c r="AH836" s="369"/>
      <c r="AI836" s="370"/>
      <c r="AJ836" s="44"/>
      <c r="AK836" s="44"/>
      <c r="AL836" s="44"/>
      <c r="AM836" s="44"/>
      <c r="AN836" s="93"/>
      <c r="AO836" s="93"/>
      <c r="AP836" s="44"/>
      <c r="AQ836" s="44"/>
      <c r="AR836" s="44"/>
      <c r="AS836" s="44"/>
      <c r="AT836" s="44"/>
      <c r="AU836" s="44"/>
      <c r="AV836" s="44"/>
      <c r="AW836" s="44"/>
    </row>
    <row r="837" spans="14:49">
      <c r="N837" s="93"/>
      <c r="AF837" s="367"/>
      <c r="AG837" s="368"/>
      <c r="AH837" s="369"/>
      <c r="AI837" s="370"/>
      <c r="AJ837" s="44"/>
      <c r="AK837" s="44"/>
      <c r="AL837" s="44"/>
      <c r="AM837" s="44"/>
      <c r="AN837" s="93"/>
      <c r="AO837" s="93"/>
      <c r="AP837" s="44"/>
      <c r="AQ837" s="44"/>
      <c r="AR837" s="44"/>
      <c r="AS837" s="44"/>
      <c r="AT837" s="44"/>
      <c r="AU837" s="44"/>
      <c r="AV837" s="44"/>
      <c r="AW837" s="44"/>
    </row>
    <row r="838" spans="14:49">
      <c r="N838" s="93"/>
      <c r="AF838" s="367"/>
      <c r="AG838" s="368"/>
      <c r="AH838" s="369"/>
      <c r="AI838" s="370"/>
      <c r="AJ838" s="44"/>
      <c r="AK838" s="44"/>
      <c r="AL838" s="44"/>
      <c r="AM838" s="44"/>
      <c r="AN838" s="93"/>
      <c r="AO838" s="93"/>
      <c r="AP838" s="44"/>
      <c r="AQ838" s="44"/>
      <c r="AR838" s="44"/>
      <c r="AS838" s="44"/>
      <c r="AT838" s="44"/>
      <c r="AU838" s="44"/>
      <c r="AV838" s="44"/>
      <c r="AW838" s="44"/>
    </row>
    <row r="839" spans="14:49">
      <c r="N839" s="93"/>
      <c r="AF839" s="367"/>
      <c r="AG839" s="368"/>
      <c r="AH839" s="369"/>
      <c r="AI839" s="370"/>
      <c r="AJ839" s="44"/>
      <c r="AK839" s="44"/>
      <c r="AL839" s="44"/>
      <c r="AM839" s="44"/>
      <c r="AN839" s="93"/>
      <c r="AO839" s="93"/>
      <c r="AP839" s="44"/>
      <c r="AQ839" s="44"/>
      <c r="AR839" s="44"/>
      <c r="AS839" s="44"/>
      <c r="AT839" s="44"/>
      <c r="AU839" s="44"/>
      <c r="AV839" s="44"/>
      <c r="AW839" s="44"/>
    </row>
    <row r="840" spans="14:49">
      <c r="N840" s="93"/>
      <c r="AF840" s="367"/>
      <c r="AG840" s="368"/>
      <c r="AH840" s="369"/>
      <c r="AI840" s="370"/>
      <c r="AJ840" s="44"/>
      <c r="AK840" s="44"/>
      <c r="AL840" s="44"/>
      <c r="AM840" s="44"/>
      <c r="AN840" s="93"/>
      <c r="AO840" s="93"/>
      <c r="AP840" s="44"/>
      <c r="AQ840" s="44"/>
      <c r="AR840" s="44"/>
      <c r="AS840" s="44"/>
      <c r="AT840" s="44"/>
      <c r="AU840" s="44"/>
      <c r="AV840" s="44"/>
      <c r="AW840" s="44"/>
    </row>
    <row r="841" spans="14:49">
      <c r="N841" s="93"/>
      <c r="AF841" s="367"/>
      <c r="AG841" s="368"/>
      <c r="AH841" s="369"/>
      <c r="AI841" s="370"/>
      <c r="AJ841" s="44"/>
      <c r="AK841" s="44"/>
      <c r="AL841" s="44"/>
      <c r="AM841" s="44"/>
      <c r="AN841" s="93"/>
      <c r="AO841" s="93"/>
      <c r="AP841" s="44"/>
      <c r="AQ841" s="44"/>
      <c r="AR841" s="44"/>
      <c r="AS841" s="44"/>
      <c r="AT841" s="44"/>
      <c r="AU841" s="44"/>
      <c r="AV841" s="44"/>
      <c r="AW841" s="44"/>
    </row>
    <row r="842" spans="14:49">
      <c r="N842" s="93"/>
      <c r="AF842" s="367"/>
      <c r="AG842" s="368"/>
      <c r="AH842" s="369"/>
      <c r="AI842" s="370"/>
      <c r="AJ842" s="44"/>
      <c r="AK842" s="44"/>
      <c r="AL842" s="44"/>
      <c r="AM842" s="44"/>
      <c r="AN842" s="93"/>
      <c r="AO842" s="93"/>
      <c r="AP842" s="44"/>
      <c r="AQ842" s="44"/>
      <c r="AR842" s="44"/>
      <c r="AS842" s="44"/>
      <c r="AT842" s="44"/>
      <c r="AU842" s="44"/>
      <c r="AV842" s="44"/>
      <c r="AW842" s="44"/>
    </row>
    <row r="843" spans="14:49">
      <c r="N843" s="93"/>
      <c r="AF843" s="367"/>
      <c r="AG843" s="368"/>
      <c r="AH843" s="369"/>
      <c r="AI843" s="370"/>
      <c r="AJ843" s="44"/>
      <c r="AK843" s="44"/>
      <c r="AL843" s="44"/>
      <c r="AM843" s="44"/>
      <c r="AN843" s="93"/>
      <c r="AO843" s="93"/>
      <c r="AP843" s="44"/>
      <c r="AQ843" s="44"/>
      <c r="AR843" s="44"/>
      <c r="AS843" s="44"/>
      <c r="AT843" s="44"/>
      <c r="AU843" s="44"/>
      <c r="AV843" s="44"/>
      <c r="AW843" s="44"/>
    </row>
    <row r="844" spans="14:49">
      <c r="N844" s="93"/>
      <c r="AF844" s="367"/>
      <c r="AG844" s="368"/>
      <c r="AH844" s="369"/>
      <c r="AI844" s="370"/>
      <c r="AJ844" s="44"/>
      <c r="AK844" s="44"/>
      <c r="AL844" s="44"/>
      <c r="AM844" s="44"/>
      <c r="AN844" s="93"/>
      <c r="AO844" s="93"/>
      <c r="AP844" s="44"/>
      <c r="AQ844" s="44"/>
      <c r="AR844" s="44"/>
      <c r="AS844" s="44"/>
      <c r="AT844" s="44"/>
      <c r="AU844" s="44"/>
      <c r="AV844" s="44"/>
      <c r="AW844" s="44"/>
    </row>
    <row r="845" spans="14:49">
      <c r="N845" s="93"/>
      <c r="AF845" s="367"/>
      <c r="AG845" s="368"/>
      <c r="AH845" s="369"/>
      <c r="AI845" s="370"/>
      <c r="AJ845" s="44"/>
      <c r="AK845" s="44"/>
      <c r="AL845" s="44"/>
      <c r="AM845" s="44"/>
      <c r="AN845" s="93"/>
      <c r="AO845" s="93"/>
      <c r="AP845" s="44"/>
      <c r="AQ845" s="44"/>
      <c r="AR845" s="44"/>
      <c r="AS845" s="44"/>
      <c r="AT845" s="44"/>
      <c r="AU845" s="44"/>
      <c r="AV845" s="44"/>
      <c r="AW845" s="44"/>
    </row>
    <row r="846" spans="14:49">
      <c r="N846" s="93"/>
      <c r="AF846" s="367"/>
      <c r="AG846" s="368"/>
      <c r="AH846" s="369"/>
      <c r="AI846" s="370"/>
      <c r="AJ846" s="44"/>
      <c r="AK846" s="44"/>
      <c r="AL846" s="44"/>
      <c r="AM846" s="44"/>
      <c r="AN846" s="93"/>
      <c r="AO846" s="93"/>
      <c r="AP846" s="44"/>
      <c r="AQ846" s="44"/>
      <c r="AR846" s="44"/>
      <c r="AS846" s="44"/>
      <c r="AT846" s="44"/>
      <c r="AU846" s="44"/>
      <c r="AV846" s="44"/>
      <c r="AW846" s="44"/>
    </row>
    <row r="847" spans="14:49">
      <c r="N847" s="93"/>
      <c r="AF847" s="367"/>
      <c r="AG847" s="368"/>
      <c r="AH847" s="369"/>
      <c r="AI847" s="370"/>
      <c r="AJ847" s="44"/>
      <c r="AK847" s="44"/>
      <c r="AL847" s="44"/>
      <c r="AM847" s="44"/>
      <c r="AN847" s="93"/>
      <c r="AO847" s="93"/>
      <c r="AP847" s="44"/>
      <c r="AQ847" s="44"/>
      <c r="AR847" s="44"/>
      <c r="AS847" s="44"/>
      <c r="AT847" s="44"/>
      <c r="AU847" s="44"/>
      <c r="AV847" s="44"/>
      <c r="AW847" s="44"/>
    </row>
    <row r="848" spans="14:49">
      <c r="N848" s="93"/>
      <c r="AF848" s="367"/>
      <c r="AG848" s="368"/>
      <c r="AH848" s="369"/>
      <c r="AI848" s="370"/>
      <c r="AJ848" s="44"/>
      <c r="AK848" s="44"/>
      <c r="AL848" s="44"/>
      <c r="AM848" s="44"/>
      <c r="AN848" s="93"/>
      <c r="AO848" s="93"/>
      <c r="AP848" s="44"/>
      <c r="AQ848" s="44"/>
      <c r="AR848" s="44"/>
      <c r="AS848" s="44"/>
      <c r="AT848" s="44"/>
      <c r="AU848" s="44"/>
      <c r="AV848" s="44"/>
      <c r="AW848" s="44"/>
    </row>
    <row r="849" spans="14:49">
      <c r="N849" s="93"/>
      <c r="AF849" s="367"/>
      <c r="AG849" s="368"/>
      <c r="AH849" s="369"/>
      <c r="AI849" s="370"/>
      <c r="AJ849" s="44"/>
      <c r="AK849" s="44"/>
      <c r="AL849" s="44"/>
      <c r="AM849" s="44"/>
      <c r="AN849" s="93"/>
      <c r="AO849" s="93"/>
      <c r="AP849" s="44"/>
      <c r="AQ849" s="44"/>
      <c r="AR849" s="44"/>
      <c r="AS849" s="44"/>
      <c r="AT849" s="44"/>
      <c r="AU849" s="44"/>
      <c r="AV849" s="44"/>
      <c r="AW849" s="44"/>
    </row>
    <row r="850" spans="14:49">
      <c r="N850" s="93"/>
      <c r="AF850" s="367"/>
      <c r="AG850" s="368"/>
      <c r="AH850" s="369"/>
      <c r="AI850" s="370"/>
      <c r="AJ850" s="44"/>
      <c r="AK850" s="44"/>
      <c r="AL850" s="44"/>
      <c r="AM850" s="44"/>
      <c r="AN850" s="93"/>
      <c r="AO850" s="93"/>
      <c r="AP850" s="44"/>
      <c r="AQ850" s="44"/>
      <c r="AR850" s="44"/>
      <c r="AS850" s="44"/>
      <c r="AT850" s="44"/>
      <c r="AU850" s="44"/>
      <c r="AV850" s="44"/>
      <c r="AW850" s="44"/>
    </row>
    <row r="851" spans="14:49">
      <c r="N851" s="93"/>
      <c r="AF851" s="367"/>
      <c r="AG851" s="368"/>
      <c r="AH851" s="369"/>
      <c r="AI851" s="370"/>
      <c r="AJ851" s="44"/>
      <c r="AK851" s="44"/>
      <c r="AL851" s="44"/>
      <c r="AM851" s="44"/>
      <c r="AN851" s="93"/>
      <c r="AO851" s="93"/>
      <c r="AP851" s="44"/>
      <c r="AQ851" s="44"/>
      <c r="AR851" s="44"/>
      <c r="AS851" s="44"/>
      <c r="AT851" s="44"/>
      <c r="AU851" s="44"/>
      <c r="AV851" s="44"/>
      <c r="AW851" s="44"/>
    </row>
    <row r="852" spans="14:49">
      <c r="N852" s="93"/>
      <c r="AF852" s="367"/>
      <c r="AG852" s="368"/>
      <c r="AH852" s="369"/>
      <c r="AI852" s="370"/>
      <c r="AJ852" s="44"/>
      <c r="AK852" s="44"/>
      <c r="AL852" s="44"/>
      <c r="AM852" s="44"/>
      <c r="AN852" s="93"/>
      <c r="AO852" s="93"/>
      <c r="AP852" s="44"/>
      <c r="AQ852" s="44"/>
      <c r="AR852" s="44"/>
      <c r="AS852" s="44"/>
      <c r="AT852" s="44"/>
      <c r="AU852" s="44"/>
      <c r="AV852" s="44"/>
      <c r="AW852" s="44"/>
    </row>
    <row r="853" spans="14:49">
      <c r="N853" s="93"/>
      <c r="AF853" s="367"/>
      <c r="AG853" s="368"/>
      <c r="AH853" s="369"/>
      <c r="AI853" s="370"/>
      <c r="AJ853" s="44"/>
      <c r="AK853" s="44"/>
      <c r="AL853" s="44"/>
      <c r="AM853" s="44"/>
      <c r="AN853" s="93"/>
      <c r="AO853" s="93"/>
      <c r="AP853" s="44"/>
      <c r="AQ853" s="44"/>
      <c r="AR853" s="44"/>
      <c r="AS853" s="44"/>
      <c r="AT853" s="44"/>
      <c r="AU853" s="44"/>
      <c r="AV853" s="44"/>
      <c r="AW853" s="44"/>
    </row>
    <row r="854" spans="14:49">
      <c r="N854" s="93"/>
      <c r="AF854" s="367"/>
      <c r="AG854" s="368"/>
      <c r="AH854" s="369"/>
      <c r="AI854" s="370"/>
      <c r="AJ854" s="44"/>
      <c r="AK854" s="44"/>
      <c r="AL854" s="44"/>
      <c r="AM854" s="44"/>
      <c r="AN854" s="93"/>
      <c r="AO854" s="93"/>
      <c r="AP854" s="44"/>
      <c r="AQ854" s="44"/>
      <c r="AR854" s="44"/>
      <c r="AS854" s="44"/>
      <c r="AT854" s="44"/>
      <c r="AU854" s="44"/>
      <c r="AV854" s="44"/>
      <c r="AW854" s="44"/>
    </row>
    <row r="855" spans="14:49">
      <c r="N855" s="93"/>
      <c r="AF855" s="367"/>
      <c r="AG855" s="368"/>
      <c r="AH855" s="369"/>
      <c r="AI855" s="370"/>
      <c r="AJ855" s="44"/>
      <c r="AK855" s="44"/>
      <c r="AL855" s="44"/>
      <c r="AM855" s="44"/>
      <c r="AN855" s="93"/>
      <c r="AO855" s="93"/>
      <c r="AP855" s="44"/>
      <c r="AQ855" s="44"/>
      <c r="AR855" s="44"/>
      <c r="AS855" s="44"/>
      <c r="AT855" s="44"/>
      <c r="AU855" s="44"/>
      <c r="AV855" s="44"/>
      <c r="AW855" s="44"/>
    </row>
    <row r="856" spans="14:49">
      <c r="N856" s="93"/>
      <c r="AF856" s="367"/>
      <c r="AG856" s="368"/>
      <c r="AH856" s="369"/>
      <c r="AI856" s="370"/>
      <c r="AJ856" s="44"/>
      <c r="AK856" s="44"/>
      <c r="AL856" s="44"/>
      <c r="AM856" s="44"/>
      <c r="AN856" s="93"/>
      <c r="AO856" s="93"/>
      <c r="AP856" s="44"/>
      <c r="AQ856" s="44"/>
      <c r="AR856" s="44"/>
      <c r="AS856" s="44"/>
      <c r="AT856" s="44"/>
      <c r="AU856" s="44"/>
      <c r="AV856" s="44"/>
      <c r="AW856" s="44"/>
    </row>
    <row r="857" spans="14:49">
      <c r="N857" s="93"/>
      <c r="AF857" s="367"/>
      <c r="AG857" s="368"/>
      <c r="AH857" s="369"/>
      <c r="AI857" s="370"/>
      <c r="AJ857" s="44"/>
      <c r="AK857" s="44"/>
      <c r="AL857" s="44"/>
      <c r="AM857" s="44"/>
      <c r="AN857" s="93"/>
      <c r="AO857" s="93"/>
      <c r="AP857" s="44"/>
      <c r="AQ857" s="44"/>
      <c r="AR857" s="44"/>
      <c r="AS857" s="44"/>
      <c r="AT857" s="44"/>
      <c r="AU857" s="44"/>
      <c r="AV857" s="44"/>
      <c r="AW857" s="44"/>
    </row>
    <row r="858" spans="14:49">
      <c r="N858" s="93"/>
      <c r="AF858" s="367"/>
      <c r="AG858" s="368"/>
      <c r="AH858" s="369"/>
      <c r="AI858" s="370"/>
      <c r="AJ858" s="44"/>
      <c r="AK858" s="44"/>
      <c r="AL858" s="44"/>
      <c r="AM858" s="44"/>
      <c r="AN858" s="93"/>
      <c r="AO858" s="93"/>
      <c r="AP858" s="44"/>
      <c r="AQ858" s="44"/>
      <c r="AR858" s="44"/>
      <c r="AS858" s="44"/>
      <c r="AT858" s="44"/>
      <c r="AU858" s="44"/>
      <c r="AV858" s="44"/>
      <c r="AW858" s="44"/>
    </row>
    <row r="859" spans="14:49">
      <c r="N859" s="93"/>
      <c r="AF859" s="367"/>
      <c r="AG859" s="368"/>
      <c r="AH859" s="369"/>
      <c r="AI859" s="370"/>
      <c r="AJ859" s="44"/>
      <c r="AK859" s="44"/>
      <c r="AL859" s="44"/>
      <c r="AM859" s="44"/>
      <c r="AN859" s="93"/>
      <c r="AO859" s="93"/>
      <c r="AP859" s="44"/>
      <c r="AQ859" s="44"/>
      <c r="AR859" s="44"/>
      <c r="AS859" s="44"/>
      <c r="AT859" s="44"/>
      <c r="AU859" s="44"/>
      <c r="AV859" s="44"/>
      <c r="AW859" s="44"/>
    </row>
    <row r="860" spans="14:49">
      <c r="N860" s="93"/>
      <c r="AF860" s="367"/>
      <c r="AG860" s="368"/>
      <c r="AH860" s="369"/>
      <c r="AI860" s="370"/>
      <c r="AJ860" s="44"/>
      <c r="AK860" s="44"/>
      <c r="AL860" s="44"/>
      <c r="AM860" s="44"/>
      <c r="AN860" s="93"/>
      <c r="AO860" s="93"/>
      <c r="AP860" s="44"/>
      <c r="AQ860" s="44"/>
      <c r="AR860" s="44"/>
      <c r="AS860" s="44"/>
      <c r="AT860" s="44"/>
      <c r="AU860" s="44"/>
      <c r="AV860" s="44"/>
      <c r="AW860" s="44"/>
    </row>
    <row r="861" spans="14:49">
      <c r="N861" s="93"/>
      <c r="AF861" s="367"/>
      <c r="AG861" s="368"/>
      <c r="AH861" s="369"/>
      <c r="AI861" s="370"/>
      <c r="AJ861" s="44"/>
      <c r="AK861" s="44"/>
      <c r="AL861" s="44"/>
      <c r="AM861" s="44"/>
      <c r="AN861" s="93"/>
      <c r="AO861" s="93"/>
      <c r="AP861" s="44"/>
      <c r="AQ861" s="44"/>
      <c r="AR861" s="44"/>
      <c r="AS861" s="44"/>
      <c r="AT861" s="44"/>
      <c r="AU861" s="44"/>
      <c r="AV861" s="44"/>
      <c r="AW861" s="44"/>
    </row>
    <row r="862" spans="14:49">
      <c r="N862" s="93"/>
      <c r="AF862" s="367"/>
      <c r="AG862" s="368"/>
      <c r="AH862" s="369"/>
      <c r="AI862" s="370"/>
      <c r="AJ862" s="44"/>
      <c r="AK862" s="44"/>
      <c r="AL862" s="44"/>
      <c r="AM862" s="44"/>
      <c r="AN862" s="93"/>
      <c r="AO862" s="93"/>
      <c r="AP862" s="44"/>
      <c r="AQ862" s="44"/>
      <c r="AR862" s="44"/>
      <c r="AS862" s="44"/>
      <c r="AT862" s="44"/>
      <c r="AU862" s="44"/>
      <c r="AV862" s="44"/>
      <c r="AW862" s="44"/>
    </row>
    <row r="863" spans="14:49">
      <c r="N863" s="93"/>
      <c r="AF863" s="367"/>
      <c r="AG863" s="368"/>
      <c r="AH863" s="369"/>
      <c r="AI863" s="370"/>
      <c r="AJ863" s="44"/>
      <c r="AK863" s="44"/>
      <c r="AL863" s="44"/>
      <c r="AM863" s="44"/>
      <c r="AN863" s="93"/>
      <c r="AO863" s="93"/>
      <c r="AP863" s="44"/>
      <c r="AQ863" s="44"/>
      <c r="AR863" s="44"/>
      <c r="AS863" s="44"/>
      <c r="AT863" s="44"/>
      <c r="AU863" s="44"/>
      <c r="AV863" s="44"/>
      <c r="AW863" s="44"/>
    </row>
    <row r="864" spans="14:49">
      <c r="N864" s="93"/>
      <c r="AF864" s="367"/>
      <c r="AG864" s="368"/>
      <c r="AH864" s="369"/>
      <c r="AI864" s="370"/>
      <c r="AJ864" s="44"/>
      <c r="AK864" s="44"/>
      <c r="AL864" s="44"/>
      <c r="AM864" s="44"/>
      <c r="AN864" s="93"/>
      <c r="AO864" s="93"/>
      <c r="AP864" s="44"/>
      <c r="AQ864" s="44"/>
      <c r="AR864" s="44"/>
      <c r="AS864" s="44"/>
      <c r="AT864" s="44"/>
      <c r="AU864" s="44"/>
      <c r="AV864" s="44"/>
      <c r="AW864" s="44"/>
    </row>
    <row r="865" spans="14:49">
      <c r="N865" s="93"/>
      <c r="AF865" s="367"/>
      <c r="AG865" s="368"/>
      <c r="AH865" s="369"/>
      <c r="AI865" s="370"/>
      <c r="AJ865" s="44"/>
      <c r="AK865" s="44"/>
      <c r="AL865" s="44"/>
      <c r="AM865" s="44"/>
      <c r="AN865" s="93"/>
      <c r="AO865" s="93"/>
      <c r="AP865" s="44"/>
      <c r="AQ865" s="44"/>
      <c r="AR865" s="44"/>
      <c r="AS865" s="44"/>
      <c r="AT865" s="44"/>
      <c r="AU865" s="44"/>
      <c r="AV865" s="44"/>
      <c r="AW865" s="44"/>
    </row>
    <row r="866" spans="14:49">
      <c r="N866" s="93"/>
      <c r="AF866" s="367"/>
      <c r="AG866" s="368"/>
      <c r="AH866" s="369"/>
      <c r="AI866" s="370"/>
      <c r="AJ866" s="44"/>
      <c r="AK866" s="44"/>
      <c r="AL866" s="44"/>
      <c r="AM866" s="44"/>
      <c r="AN866" s="93"/>
      <c r="AO866" s="93"/>
      <c r="AP866" s="44"/>
      <c r="AQ866" s="44"/>
      <c r="AR866" s="44"/>
      <c r="AS866" s="44"/>
      <c r="AT866" s="44"/>
      <c r="AU866" s="44"/>
      <c r="AV866" s="44"/>
      <c r="AW866" s="44"/>
    </row>
    <row r="867" spans="14:49">
      <c r="N867" s="93"/>
      <c r="AF867" s="367"/>
      <c r="AG867" s="368"/>
      <c r="AH867" s="369"/>
      <c r="AI867" s="370"/>
      <c r="AJ867" s="44"/>
      <c r="AK867" s="44"/>
      <c r="AL867" s="44"/>
      <c r="AM867" s="44"/>
      <c r="AN867" s="93"/>
      <c r="AO867" s="93"/>
      <c r="AP867" s="44"/>
      <c r="AQ867" s="44"/>
      <c r="AR867" s="44"/>
      <c r="AS867" s="44"/>
      <c r="AT867" s="44"/>
      <c r="AU867" s="44"/>
      <c r="AV867" s="44"/>
      <c r="AW867" s="44"/>
    </row>
    <row r="868" spans="14:49">
      <c r="N868" s="93"/>
      <c r="AF868" s="367"/>
      <c r="AG868" s="368"/>
      <c r="AH868" s="369"/>
      <c r="AI868" s="370"/>
      <c r="AJ868" s="44"/>
      <c r="AK868" s="44"/>
      <c r="AL868" s="44"/>
      <c r="AM868" s="44"/>
      <c r="AN868" s="93"/>
      <c r="AO868" s="93"/>
      <c r="AP868" s="44"/>
      <c r="AQ868" s="44"/>
      <c r="AR868" s="44"/>
      <c r="AS868" s="44"/>
      <c r="AT868" s="44"/>
      <c r="AU868" s="44"/>
      <c r="AV868" s="44"/>
      <c r="AW868" s="44"/>
    </row>
    <row r="869" spans="14:49">
      <c r="N869" s="93"/>
      <c r="AF869" s="367"/>
      <c r="AG869" s="368"/>
      <c r="AH869" s="369"/>
      <c r="AI869" s="370"/>
      <c r="AJ869" s="44"/>
      <c r="AK869" s="44"/>
      <c r="AL869" s="44"/>
      <c r="AM869" s="44"/>
      <c r="AN869" s="93"/>
      <c r="AO869" s="93"/>
      <c r="AP869" s="44"/>
      <c r="AQ869" s="44"/>
      <c r="AR869" s="44"/>
      <c r="AS869" s="44"/>
      <c r="AT869" s="44"/>
      <c r="AU869" s="44"/>
      <c r="AV869" s="44"/>
      <c r="AW869" s="44"/>
    </row>
    <row r="870" spans="14:49">
      <c r="N870" s="93"/>
      <c r="AF870" s="367"/>
      <c r="AG870" s="368"/>
      <c r="AH870" s="369"/>
      <c r="AI870" s="370"/>
      <c r="AJ870" s="44"/>
      <c r="AK870" s="44"/>
      <c r="AL870" s="44"/>
      <c r="AM870" s="44"/>
      <c r="AN870" s="93"/>
      <c r="AO870" s="93"/>
      <c r="AP870" s="44"/>
      <c r="AQ870" s="44"/>
      <c r="AR870" s="44"/>
      <c r="AS870" s="44"/>
      <c r="AT870" s="44"/>
      <c r="AU870" s="44"/>
      <c r="AV870" s="44"/>
      <c r="AW870" s="44"/>
    </row>
    <row r="871" spans="14:49">
      <c r="N871" s="93"/>
      <c r="AF871" s="367"/>
      <c r="AG871" s="368"/>
      <c r="AH871" s="369"/>
      <c r="AI871" s="370"/>
      <c r="AJ871" s="44"/>
      <c r="AK871" s="44"/>
      <c r="AL871" s="44"/>
      <c r="AM871" s="44"/>
      <c r="AN871" s="93"/>
      <c r="AO871" s="93"/>
      <c r="AP871" s="44"/>
      <c r="AQ871" s="44"/>
      <c r="AR871" s="44"/>
      <c r="AS871" s="44"/>
      <c r="AT871" s="44"/>
      <c r="AU871" s="44"/>
      <c r="AV871" s="44"/>
      <c r="AW871" s="44"/>
    </row>
    <row r="872" spans="14:49">
      <c r="N872" s="93"/>
      <c r="AF872" s="367"/>
      <c r="AG872" s="368"/>
      <c r="AH872" s="369"/>
      <c r="AI872" s="370"/>
      <c r="AJ872" s="44"/>
      <c r="AK872" s="44"/>
      <c r="AL872" s="44"/>
      <c r="AM872" s="44"/>
      <c r="AN872" s="93"/>
      <c r="AO872" s="93"/>
      <c r="AP872" s="44"/>
      <c r="AQ872" s="44"/>
      <c r="AR872" s="44"/>
      <c r="AS872" s="44"/>
      <c r="AT872" s="44"/>
      <c r="AU872" s="44"/>
      <c r="AV872" s="44"/>
      <c r="AW872" s="44"/>
    </row>
    <row r="873" spans="14:49">
      <c r="N873" s="93"/>
      <c r="AF873" s="367"/>
      <c r="AG873" s="368"/>
      <c r="AH873" s="369"/>
      <c r="AI873" s="370"/>
      <c r="AJ873" s="44"/>
      <c r="AK873" s="44"/>
      <c r="AL873" s="44"/>
      <c r="AM873" s="44"/>
      <c r="AN873" s="93"/>
      <c r="AO873" s="93"/>
      <c r="AP873" s="44"/>
      <c r="AQ873" s="44"/>
      <c r="AR873" s="44"/>
      <c r="AS873" s="44"/>
      <c r="AT873" s="44"/>
      <c r="AU873" s="44"/>
      <c r="AV873" s="44"/>
      <c r="AW873" s="44"/>
    </row>
    <row r="874" spans="14:49">
      <c r="N874" s="93"/>
      <c r="AF874" s="367"/>
      <c r="AG874" s="368"/>
      <c r="AH874" s="369"/>
      <c r="AI874" s="370"/>
      <c r="AJ874" s="44"/>
      <c r="AK874" s="44"/>
      <c r="AL874" s="44"/>
      <c r="AM874" s="44"/>
      <c r="AN874" s="93"/>
      <c r="AO874" s="93"/>
      <c r="AP874" s="44"/>
      <c r="AQ874" s="44"/>
      <c r="AR874" s="44"/>
      <c r="AS874" s="44"/>
      <c r="AT874" s="44"/>
      <c r="AU874" s="44"/>
      <c r="AV874" s="44"/>
      <c r="AW874" s="44"/>
    </row>
    <row r="875" spans="14:49">
      <c r="N875" s="93"/>
      <c r="AF875" s="367"/>
      <c r="AG875" s="368"/>
      <c r="AH875" s="369"/>
      <c r="AI875" s="370"/>
      <c r="AJ875" s="44"/>
      <c r="AK875" s="44"/>
      <c r="AL875" s="44"/>
      <c r="AM875" s="44"/>
      <c r="AN875" s="93"/>
      <c r="AO875" s="93"/>
      <c r="AP875" s="44"/>
      <c r="AQ875" s="44"/>
      <c r="AR875" s="44"/>
      <c r="AS875" s="44"/>
      <c r="AT875" s="44"/>
      <c r="AU875" s="44"/>
      <c r="AV875" s="44"/>
      <c r="AW875" s="44"/>
    </row>
    <row r="876" spans="14:49">
      <c r="N876" s="93"/>
      <c r="AF876" s="367"/>
      <c r="AG876" s="368"/>
      <c r="AH876" s="369"/>
      <c r="AI876" s="370"/>
      <c r="AJ876" s="44"/>
      <c r="AK876" s="44"/>
      <c r="AL876" s="44"/>
      <c r="AM876" s="44"/>
      <c r="AN876" s="93"/>
      <c r="AO876" s="93"/>
      <c r="AP876" s="44"/>
      <c r="AQ876" s="44"/>
      <c r="AR876" s="44"/>
      <c r="AS876" s="44"/>
      <c r="AT876" s="44"/>
      <c r="AU876" s="44"/>
      <c r="AV876" s="44"/>
      <c r="AW876" s="44"/>
    </row>
    <row r="877" spans="14:49">
      <c r="N877" s="93"/>
      <c r="AF877" s="367"/>
      <c r="AG877" s="368"/>
      <c r="AH877" s="369"/>
      <c r="AI877" s="370"/>
      <c r="AJ877" s="44"/>
      <c r="AK877" s="44"/>
      <c r="AL877" s="44"/>
      <c r="AM877" s="44"/>
      <c r="AN877" s="93"/>
      <c r="AO877" s="93"/>
      <c r="AP877" s="44"/>
      <c r="AQ877" s="44"/>
      <c r="AR877" s="44"/>
      <c r="AS877" s="44"/>
      <c r="AT877" s="44"/>
      <c r="AU877" s="44"/>
      <c r="AV877" s="44"/>
      <c r="AW877" s="44"/>
    </row>
    <row r="878" spans="14:49">
      <c r="N878" s="93"/>
      <c r="AF878" s="367"/>
      <c r="AG878" s="368"/>
      <c r="AH878" s="369"/>
      <c r="AI878" s="370"/>
      <c r="AJ878" s="44"/>
      <c r="AK878" s="44"/>
      <c r="AL878" s="44"/>
      <c r="AM878" s="44"/>
      <c r="AN878" s="93"/>
      <c r="AO878" s="93"/>
      <c r="AP878" s="44"/>
      <c r="AQ878" s="44"/>
      <c r="AR878" s="44"/>
      <c r="AS878" s="44"/>
      <c r="AT878" s="44"/>
      <c r="AU878" s="44"/>
      <c r="AV878" s="44"/>
      <c r="AW878" s="44"/>
    </row>
    <row r="879" spans="14:49">
      <c r="N879" s="93"/>
      <c r="AF879" s="367"/>
      <c r="AG879" s="368"/>
      <c r="AH879" s="369"/>
      <c r="AI879" s="370"/>
      <c r="AJ879" s="44"/>
      <c r="AK879" s="44"/>
      <c r="AL879" s="44"/>
      <c r="AM879" s="44"/>
      <c r="AN879" s="93"/>
      <c r="AO879" s="93"/>
      <c r="AP879" s="44"/>
      <c r="AQ879" s="44"/>
      <c r="AR879" s="44"/>
      <c r="AS879" s="44"/>
      <c r="AT879" s="44"/>
      <c r="AU879" s="44"/>
      <c r="AV879" s="44"/>
      <c r="AW879" s="44"/>
    </row>
    <row r="880" spans="14:49">
      <c r="N880" s="93"/>
      <c r="AF880" s="367"/>
      <c r="AG880" s="368"/>
      <c r="AH880" s="369"/>
      <c r="AI880" s="370"/>
      <c r="AJ880" s="44"/>
      <c r="AK880" s="44"/>
      <c r="AL880" s="44"/>
      <c r="AM880" s="44"/>
      <c r="AN880" s="93"/>
      <c r="AO880" s="93"/>
      <c r="AP880" s="44"/>
      <c r="AQ880" s="44"/>
      <c r="AR880" s="44"/>
      <c r="AS880" s="44"/>
      <c r="AT880" s="44"/>
      <c r="AU880" s="44"/>
      <c r="AV880" s="44"/>
      <c r="AW880" s="44"/>
    </row>
    <row r="881" spans="14:49">
      <c r="N881" s="93"/>
      <c r="AF881" s="367"/>
      <c r="AG881" s="368"/>
      <c r="AH881" s="369"/>
      <c r="AI881" s="370"/>
      <c r="AJ881" s="44"/>
      <c r="AK881" s="44"/>
      <c r="AL881" s="44"/>
      <c r="AM881" s="44"/>
      <c r="AN881" s="93"/>
      <c r="AO881" s="93"/>
      <c r="AP881" s="44"/>
      <c r="AQ881" s="44"/>
      <c r="AR881" s="44"/>
      <c r="AS881" s="44"/>
      <c r="AT881" s="44"/>
      <c r="AU881" s="44"/>
      <c r="AV881" s="44"/>
      <c r="AW881" s="44"/>
    </row>
    <row r="882" spans="14:49">
      <c r="N882" s="93"/>
      <c r="AF882" s="367"/>
      <c r="AG882" s="368"/>
      <c r="AH882" s="369"/>
      <c r="AI882" s="370"/>
      <c r="AJ882" s="44"/>
      <c r="AK882" s="44"/>
      <c r="AL882" s="44"/>
      <c r="AM882" s="44"/>
      <c r="AN882" s="93"/>
      <c r="AO882" s="93"/>
      <c r="AP882" s="44"/>
      <c r="AQ882" s="44"/>
      <c r="AR882" s="44"/>
      <c r="AS882" s="44"/>
      <c r="AT882" s="44"/>
      <c r="AU882" s="44"/>
      <c r="AV882" s="44"/>
      <c r="AW882" s="44"/>
    </row>
    <row r="883" spans="14:49">
      <c r="N883" s="93"/>
      <c r="AF883" s="367"/>
      <c r="AG883" s="368"/>
      <c r="AH883" s="369"/>
      <c r="AI883" s="370"/>
      <c r="AJ883" s="44"/>
      <c r="AK883" s="44"/>
      <c r="AL883" s="44"/>
      <c r="AM883" s="44"/>
      <c r="AN883" s="93"/>
      <c r="AO883" s="93"/>
      <c r="AP883" s="44"/>
      <c r="AQ883" s="44"/>
      <c r="AR883" s="44"/>
      <c r="AS883" s="44"/>
      <c r="AT883" s="44"/>
      <c r="AU883" s="44"/>
      <c r="AV883" s="44"/>
      <c r="AW883" s="44"/>
    </row>
    <row r="884" spans="14:49">
      <c r="N884" s="93"/>
      <c r="AF884" s="367"/>
      <c r="AG884" s="368"/>
      <c r="AH884" s="369"/>
      <c r="AI884" s="370"/>
      <c r="AJ884" s="44"/>
      <c r="AK884" s="44"/>
      <c r="AL884" s="44"/>
      <c r="AM884" s="44"/>
      <c r="AN884" s="93"/>
      <c r="AO884" s="93"/>
      <c r="AP884" s="44"/>
      <c r="AQ884" s="44"/>
      <c r="AR884" s="44"/>
      <c r="AS884" s="44"/>
      <c r="AT884" s="44"/>
      <c r="AU884" s="44"/>
      <c r="AV884" s="44"/>
      <c r="AW884" s="44"/>
    </row>
    <row r="885" spans="14:49">
      <c r="N885" s="93"/>
      <c r="AF885" s="367"/>
      <c r="AG885" s="368"/>
      <c r="AH885" s="369"/>
      <c r="AI885" s="370"/>
      <c r="AJ885" s="44"/>
      <c r="AK885" s="44"/>
      <c r="AL885" s="44"/>
      <c r="AM885" s="44"/>
      <c r="AN885" s="93"/>
      <c r="AO885" s="93"/>
      <c r="AP885" s="44"/>
      <c r="AQ885" s="44"/>
      <c r="AR885" s="44"/>
      <c r="AS885" s="44"/>
      <c r="AT885" s="44"/>
      <c r="AU885" s="44"/>
      <c r="AV885" s="44"/>
      <c r="AW885" s="44"/>
    </row>
    <row r="886" spans="14:49">
      <c r="N886" s="93"/>
      <c r="AF886" s="367"/>
      <c r="AG886" s="368"/>
      <c r="AH886" s="369"/>
      <c r="AI886" s="370"/>
      <c r="AJ886" s="44"/>
      <c r="AK886" s="44"/>
      <c r="AL886" s="44"/>
      <c r="AM886" s="44"/>
      <c r="AN886" s="93"/>
      <c r="AO886" s="93"/>
      <c r="AP886" s="44"/>
      <c r="AQ886" s="44"/>
      <c r="AR886" s="44"/>
      <c r="AS886" s="44"/>
      <c r="AT886" s="44"/>
      <c r="AU886" s="44"/>
      <c r="AV886" s="44"/>
      <c r="AW886" s="44"/>
    </row>
    <row r="887" spans="14:49">
      <c r="N887" s="93"/>
      <c r="AF887" s="367"/>
      <c r="AG887" s="368"/>
      <c r="AH887" s="369"/>
      <c r="AI887" s="370"/>
      <c r="AJ887" s="44"/>
      <c r="AK887" s="44"/>
      <c r="AL887" s="44"/>
      <c r="AM887" s="44"/>
      <c r="AN887" s="93"/>
      <c r="AO887" s="93"/>
      <c r="AP887" s="44"/>
      <c r="AQ887" s="44"/>
      <c r="AR887" s="44"/>
      <c r="AS887" s="44"/>
      <c r="AT887" s="44"/>
      <c r="AU887" s="44"/>
      <c r="AV887" s="44"/>
      <c r="AW887" s="44"/>
    </row>
    <row r="888" spans="14:49">
      <c r="N888" s="93"/>
      <c r="AF888" s="367"/>
      <c r="AG888" s="368"/>
      <c r="AH888" s="369"/>
      <c r="AI888" s="370"/>
      <c r="AJ888" s="44"/>
      <c r="AK888" s="44"/>
      <c r="AL888" s="44"/>
      <c r="AM888" s="44"/>
      <c r="AN888" s="93"/>
      <c r="AO888" s="93"/>
      <c r="AP888" s="44"/>
      <c r="AQ888" s="44"/>
      <c r="AR888" s="44"/>
      <c r="AS888" s="44"/>
      <c r="AT888" s="44"/>
      <c r="AU888" s="44"/>
      <c r="AV888" s="44"/>
      <c r="AW888" s="44"/>
    </row>
    <row r="889" spans="14:49">
      <c r="N889" s="93"/>
      <c r="AF889" s="367"/>
      <c r="AG889" s="368"/>
      <c r="AH889" s="369"/>
      <c r="AI889" s="370"/>
      <c r="AJ889" s="44"/>
      <c r="AK889" s="44"/>
      <c r="AL889" s="44"/>
      <c r="AM889" s="44"/>
      <c r="AN889" s="93"/>
      <c r="AO889" s="93"/>
      <c r="AP889" s="44"/>
      <c r="AQ889" s="44"/>
      <c r="AR889" s="44"/>
      <c r="AS889" s="44"/>
      <c r="AT889" s="44"/>
      <c r="AU889" s="44"/>
      <c r="AV889" s="44"/>
      <c r="AW889" s="44"/>
    </row>
    <row r="890" spans="14:49">
      <c r="N890" s="93"/>
      <c r="AF890" s="367"/>
      <c r="AG890" s="368"/>
      <c r="AH890" s="369"/>
      <c r="AI890" s="370"/>
      <c r="AJ890" s="44"/>
      <c r="AK890" s="44"/>
      <c r="AL890" s="44"/>
      <c r="AM890" s="44"/>
      <c r="AN890" s="93"/>
      <c r="AO890" s="93"/>
      <c r="AP890" s="44"/>
      <c r="AQ890" s="44"/>
      <c r="AR890" s="44"/>
      <c r="AS890" s="44"/>
      <c r="AT890" s="44"/>
      <c r="AU890" s="44"/>
      <c r="AV890" s="44"/>
      <c r="AW890" s="44"/>
    </row>
    <row r="891" spans="14:49">
      <c r="N891" s="93"/>
      <c r="AF891" s="367"/>
      <c r="AG891" s="368"/>
      <c r="AH891" s="369"/>
      <c r="AI891" s="370"/>
      <c r="AJ891" s="44"/>
      <c r="AK891" s="44"/>
      <c r="AL891" s="44"/>
      <c r="AM891" s="44"/>
      <c r="AN891" s="93"/>
      <c r="AO891" s="93"/>
      <c r="AP891" s="44"/>
      <c r="AQ891" s="44"/>
      <c r="AR891" s="44"/>
      <c r="AS891" s="44"/>
      <c r="AT891" s="44"/>
      <c r="AU891" s="44"/>
      <c r="AV891" s="44"/>
      <c r="AW891" s="44"/>
    </row>
    <row r="892" spans="14:49">
      <c r="N892" s="93"/>
      <c r="AF892" s="367"/>
      <c r="AG892" s="368"/>
      <c r="AH892" s="369"/>
      <c r="AI892" s="370"/>
      <c r="AJ892" s="44"/>
      <c r="AK892" s="44"/>
      <c r="AL892" s="44"/>
      <c r="AM892" s="44"/>
      <c r="AN892" s="93"/>
      <c r="AO892" s="93"/>
      <c r="AP892" s="44"/>
      <c r="AQ892" s="44"/>
      <c r="AR892" s="44"/>
      <c r="AS892" s="44"/>
      <c r="AT892" s="44"/>
      <c r="AU892" s="44"/>
      <c r="AV892" s="44"/>
      <c r="AW892" s="44"/>
    </row>
    <row r="893" spans="14:49">
      <c r="N893" s="93"/>
      <c r="AF893" s="367"/>
      <c r="AG893" s="368"/>
      <c r="AH893" s="369"/>
      <c r="AI893" s="370"/>
      <c r="AJ893" s="44"/>
      <c r="AK893" s="44"/>
      <c r="AL893" s="44"/>
      <c r="AM893" s="44"/>
      <c r="AN893" s="93"/>
      <c r="AO893" s="93"/>
      <c r="AP893" s="44"/>
      <c r="AQ893" s="44"/>
      <c r="AR893" s="44"/>
      <c r="AS893" s="44"/>
      <c r="AT893" s="44"/>
      <c r="AU893" s="44"/>
      <c r="AV893" s="44"/>
      <c r="AW893" s="44"/>
    </row>
    <row r="894" spans="14:49">
      <c r="N894" s="93"/>
      <c r="AF894" s="367"/>
      <c r="AG894" s="368"/>
      <c r="AH894" s="369"/>
      <c r="AI894" s="370"/>
      <c r="AJ894" s="44"/>
      <c r="AK894" s="44"/>
      <c r="AL894" s="44"/>
      <c r="AM894" s="44"/>
      <c r="AN894" s="93"/>
      <c r="AO894" s="93"/>
      <c r="AP894" s="44"/>
      <c r="AQ894" s="44"/>
      <c r="AR894" s="44"/>
      <c r="AS894" s="44"/>
      <c r="AT894" s="44"/>
      <c r="AU894" s="44"/>
      <c r="AV894" s="44"/>
      <c r="AW894" s="44"/>
    </row>
    <row r="895" spans="14:49">
      <c r="N895" s="93"/>
      <c r="AF895" s="367"/>
      <c r="AG895" s="368"/>
      <c r="AH895" s="369"/>
      <c r="AI895" s="370"/>
      <c r="AJ895" s="44"/>
      <c r="AK895" s="44"/>
      <c r="AL895" s="44"/>
      <c r="AM895" s="44"/>
      <c r="AN895" s="93"/>
      <c r="AO895" s="93"/>
      <c r="AP895" s="44"/>
      <c r="AQ895" s="44"/>
      <c r="AR895" s="44"/>
      <c r="AS895" s="44"/>
      <c r="AT895" s="44"/>
      <c r="AU895" s="44"/>
      <c r="AV895" s="44"/>
      <c r="AW895" s="44"/>
    </row>
    <row r="896" spans="14:49">
      <c r="N896" s="93"/>
      <c r="AF896" s="367"/>
      <c r="AG896" s="368"/>
      <c r="AH896" s="369"/>
      <c r="AI896" s="370"/>
      <c r="AJ896" s="44"/>
      <c r="AK896" s="44"/>
      <c r="AL896" s="44"/>
      <c r="AM896" s="44"/>
      <c r="AN896" s="93"/>
      <c r="AO896" s="93"/>
      <c r="AP896" s="44"/>
      <c r="AQ896" s="44"/>
      <c r="AR896" s="44"/>
      <c r="AS896" s="44"/>
      <c r="AT896" s="44"/>
      <c r="AU896" s="44"/>
      <c r="AV896" s="44"/>
      <c r="AW896" s="44"/>
    </row>
    <row r="897" spans="14:49">
      <c r="N897" s="93"/>
      <c r="AF897" s="367"/>
      <c r="AG897" s="368"/>
      <c r="AH897" s="369"/>
      <c r="AI897" s="370"/>
      <c r="AJ897" s="44"/>
      <c r="AK897" s="44"/>
      <c r="AL897" s="44"/>
      <c r="AM897" s="44"/>
      <c r="AN897" s="93"/>
      <c r="AO897" s="93"/>
      <c r="AP897" s="44"/>
      <c r="AQ897" s="44"/>
      <c r="AR897" s="44"/>
      <c r="AS897" s="44"/>
      <c r="AT897" s="44"/>
      <c r="AU897" s="44"/>
      <c r="AV897" s="44"/>
      <c r="AW897" s="44"/>
    </row>
    <row r="898" spans="14:49">
      <c r="N898" s="93"/>
      <c r="AF898" s="367"/>
      <c r="AG898" s="368"/>
      <c r="AH898" s="369"/>
      <c r="AI898" s="370"/>
      <c r="AJ898" s="44"/>
      <c r="AK898" s="44"/>
      <c r="AL898" s="44"/>
      <c r="AM898" s="44"/>
      <c r="AN898" s="93"/>
      <c r="AO898" s="93"/>
      <c r="AP898" s="44"/>
      <c r="AQ898" s="44"/>
      <c r="AR898" s="44"/>
      <c r="AS898" s="44"/>
      <c r="AT898" s="44"/>
      <c r="AU898" s="44"/>
      <c r="AV898" s="44"/>
      <c r="AW898" s="44"/>
    </row>
    <row r="899" spans="14:49">
      <c r="N899" s="93"/>
      <c r="AF899" s="367"/>
      <c r="AG899" s="368"/>
      <c r="AH899" s="369"/>
      <c r="AI899" s="370"/>
      <c r="AJ899" s="44"/>
      <c r="AK899" s="44"/>
      <c r="AL899" s="44"/>
      <c r="AM899" s="44"/>
      <c r="AN899" s="93"/>
      <c r="AO899" s="93"/>
      <c r="AP899" s="44"/>
      <c r="AQ899" s="44"/>
      <c r="AR899" s="44"/>
      <c r="AS899" s="44"/>
      <c r="AT899" s="44"/>
      <c r="AU899" s="44"/>
      <c r="AV899" s="44"/>
      <c r="AW899" s="44"/>
    </row>
    <row r="900" spans="14:49">
      <c r="N900" s="93"/>
      <c r="AF900" s="367"/>
      <c r="AG900" s="368"/>
      <c r="AH900" s="369"/>
      <c r="AI900" s="370"/>
      <c r="AJ900" s="44"/>
      <c r="AK900" s="44"/>
      <c r="AL900" s="44"/>
      <c r="AM900" s="44"/>
      <c r="AN900" s="93"/>
      <c r="AO900" s="93"/>
      <c r="AP900" s="44"/>
      <c r="AQ900" s="44"/>
      <c r="AR900" s="44"/>
      <c r="AS900" s="44"/>
      <c r="AT900" s="44"/>
      <c r="AU900" s="44"/>
      <c r="AV900" s="44"/>
      <c r="AW900" s="44"/>
    </row>
    <row r="901" spans="14:49">
      <c r="N901" s="93"/>
      <c r="AF901" s="367"/>
      <c r="AG901" s="368"/>
      <c r="AH901" s="369"/>
      <c r="AI901" s="370"/>
      <c r="AJ901" s="44"/>
      <c r="AK901" s="44"/>
      <c r="AL901" s="44"/>
      <c r="AM901" s="44"/>
      <c r="AN901" s="93"/>
      <c r="AO901" s="93"/>
      <c r="AP901" s="44"/>
      <c r="AQ901" s="44"/>
      <c r="AR901" s="44"/>
      <c r="AS901" s="44"/>
      <c r="AT901" s="44"/>
      <c r="AU901" s="44"/>
      <c r="AV901" s="44"/>
      <c r="AW901" s="44"/>
    </row>
    <row r="902" spans="14:49">
      <c r="N902" s="93"/>
      <c r="AF902" s="367"/>
      <c r="AG902" s="368"/>
      <c r="AH902" s="369"/>
      <c r="AI902" s="370"/>
      <c r="AJ902" s="44"/>
      <c r="AK902" s="44"/>
      <c r="AL902" s="44"/>
      <c r="AM902" s="44"/>
      <c r="AN902" s="93"/>
      <c r="AO902" s="93"/>
      <c r="AP902" s="44"/>
      <c r="AQ902" s="44"/>
      <c r="AR902" s="44"/>
      <c r="AS902" s="44"/>
      <c r="AT902" s="44"/>
      <c r="AU902" s="44"/>
      <c r="AV902" s="44"/>
      <c r="AW902" s="44"/>
    </row>
    <row r="903" spans="14:49">
      <c r="N903" s="93"/>
      <c r="AF903" s="367"/>
      <c r="AG903" s="368"/>
      <c r="AH903" s="369"/>
      <c r="AI903" s="370"/>
      <c r="AJ903" s="44"/>
      <c r="AK903" s="44"/>
      <c r="AL903" s="44"/>
      <c r="AM903" s="44"/>
      <c r="AN903" s="93"/>
      <c r="AO903" s="93"/>
      <c r="AP903" s="44"/>
      <c r="AQ903" s="44"/>
      <c r="AR903" s="44"/>
      <c r="AS903" s="44"/>
      <c r="AT903" s="44"/>
      <c r="AU903" s="44"/>
      <c r="AV903" s="44"/>
      <c r="AW903" s="44"/>
    </row>
    <row r="904" spans="14:49">
      <c r="N904" s="93"/>
      <c r="AF904" s="367"/>
      <c r="AG904" s="368"/>
      <c r="AH904" s="369"/>
      <c r="AI904" s="370"/>
      <c r="AJ904" s="44"/>
      <c r="AK904" s="44"/>
      <c r="AL904" s="44"/>
      <c r="AM904" s="44"/>
      <c r="AN904" s="93"/>
      <c r="AO904" s="93"/>
      <c r="AP904" s="44"/>
      <c r="AQ904" s="44"/>
      <c r="AR904" s="44"/>
      <c r="AS904" s="44"/>
      <c r="AT904" s="44"/>
      <c r="AU904" s="44"/>
      <c r="AV904" s="44"/>
      <c r="AW904" s="44"/>
    </row>
    <row r="905" spans="14:49">
      <c r="N905" s="93"/>
      <c r="AF905" s="367"/>
      <c r="AG905" s="368"/>
      <c r="AH905" s="369"/>
      <c r="AI905" s="370"/>
      <c r="AJ905" s="44"/>
      <c r="AK905" s="44"/>
      <c r="AL905" s="44"/>
      <c r="AM905" s="44"/>
      <c r="AN905" s="93"/>
      <c r="AO905" s="93"/>
      <c r="AP905" s="44"/>
      <c r="AQ905" s="44"/>
      <c r="AR905" s="44"/>
      <c r="AS905" s="44"/>
      <c r="AT905" s="44"/>
      <c r="AU905" s="44"/>
      <c r="AV905" s="44"/>
      <c r="AW905" s="44"/>
    </row>
    <row r="906" spans="14:49">
      <c r="N906" s="93"/>
      <c r="AF906" s="367"/>
      <c r="AG906" s="368"/>
      <c r="AH906" s="369"/>
      <c r="AI906" s="370"/>
      <c r="AJ906" s="44"/>
      <c r="AK906" s="44"/>
      <c r="AL906" s="44"/>
      <c r="AM906" s="44"/>
      <c r="AN906" s="93"/>
      <c r="AO906" s="93"/>
      <c r="AP906" s="44"/>
      <c r="AQ906" s="44"/>
      <c r="AR906" s="44"/>
      <c r="AS906" s="44"/>
      <c r="AT906" s="44"/>
      <c r="AU906" s="44"/>
      <c r="AV906" s="44"/>
      <c r="AW906" s="44"/>
    </row>
    <row r="907" spans="14:49">
      <c r="N907" s="93"/>
      <c r="AF907" s="367"/>
      <c r="AG907" s="368"/>
      <c r="AH907" s="369"/>
      <c r="AI907" s="370"/>
      <c r="AJ907" s="44"/>
      <c r="AK907" s="44"/>
      <c r="AL907" s="44"/>
      <c r="AM907" s="44"/>
      <c r="AN907" s="93"/>
      <c r="AO907" s="93"/>
      <c r="AP907" s="44"/>
      <c r="AQ907" s="44"/>
      <c r="AR907" s="44"/>
      <c r="AS907" s="44"/>
      <c r="AT907" s="44"/>
      <c r="AU907" s="44"/>
      <c r="AV907" s="44"/>
      <c r="AW907" s="44"/>
    </row>
    <row r="908" spans="14:49">
      <c r="N908" s="93"/>
      <c r="AF908" s="367"/>
      <c r="AG908" s="368"/>
      <c r="AH908" s="369"/>
      <c r="AI908" s="370"/>
      <c r="AJ908" s="44"/>
      <c r="AK908" s="44"/>
      <c r="AL908" s="44"/>
      <c r="AM908" s="44"/>
      <c r="AN908" s="93"/>
      <c r="AO908" s="93"/>
      <c r="AP908" s="44"/>
      <c r="AQ908" s="44"/>
      <c r="AR908" s="44"/>
      <c r="AS908" s="44"/>
      <c r="AT908" s="44"/>
      <c r="AU908" s="44"/>
      <c r="AV908" s="44"/>
      <c r="AW908" s="44"/>
    </row>
    <row r="909" spans="14:49">
      <c r="N909" s="93"/>
      <c r="AF909" s="367"/>
      <c r="AG909" s="368"/>
      <c r="AH909" s="369"/>
      <c r="AI909" s="370"/>
      <c r="AJ909" s="44"/>
      <c r="AK909" s="44"/>
      <c r="AL909" s="44"/>
      <c r="AM909" s="44"/>
      <c r="AN909" s="93"/>
      <c r="AO909" s="93"/>
      <c r="AP909" s="44"/>
      <c r="AQ909" s="44"/>
      <c r="AR909" s="44"/>
      <c r="AS909" s="44"/>
      <c r="AT909" s="44"/>
      <c r="AU909" s="44"/>
      <c r="AV909" s="44"/>
      <c r="AW909" s="44"/>
    </row>
    <row r="910" spans="14:49">
      <c r="N910" s="93"/>
      <c r="AF910" s="367"/>
      <c r="AG910" s="368"/>
      <c r="AH910" s="369"/>
      <c r="AI910" s="370"/>
      <c r="AJ910" s="44"/>
      <c r="AK910" s="44"/>
      <c r="AL910" s="44"/>
      <c r="AM910" s="44"/>
      <c r="AN910" s="93"/>
      <c r="AO910" s="93"/>
      <c r="AP910" s="44"/>
      <c r="AQ910" s="44"/>
      <c r="AR910" s="44"/>
      <c r="AS910" s="44"/>
      <c r="AT910" s="44"/>
      <c r="AU910" s="44"/>
      <c r="AV910" s="44"/>
      <c r="AW910" s="44"/>
    </row>
    <row r="911" spans="14:49">
      <c r="N911" s="93"/>
      <c r="AF911" s="367"/>
      <c r="AG911" s="368"/>
      <c r="AH911" s="369"/>
      <c r="AI911" s="370"/>
      <c r="AJ911" s="44"/>
      <c r="AK911" s="44"/>
      <c r="AL911" s="44"/>
      <c r="AM911" s="44"/>
      <c r="AN911" s="93"/>
      <c r="AO911" s="93"/>
      <c r="AP911" s="44"/>
      <c r="AQ911" s="44"/>
      <c r="AR911" s="44"/>
      <c r="AS911" s="44"/>
      <c r="AT911" s="44"/>
      <c r="AU911" s="44"/>
      <c r="AV911" s="44"/>
      <c r="AW911" s="44"/>
    </row>
    <row r="912" spans="14:49">
      <c r="N912" s="93"/>
      <c r="AF912" s="367"/>
      <c r="AG912" s="368"/>
      <c r="AH912" s="369"/>
      <c r="AI912" s="370"/>
      <c r="AJ912" s="44"/>
      <c r="AK912" s="44"/>
      <c r="AL912" s="44"/>
      <c r="AM912" s="44"/>
      <c r="AN912" s="93"/>
      <c r="AO912" s="93"/>
      <c r="AP912" s="44"/>
      <c r="AQ912" s="44"/>
      <c r="AR912" s="44"/>
      <c r="AS912" s="44"/>
      <c r="AT912" s="44"/>
      <c r="AU912" s="44"/>
      <c r="AV912" s="44"/>
      <c r="AW912" s="44"/>
    </row>
    <row r="913" spans="14:49">
      <c r="N913" s="93"/>
      <c r="AF913" s="367"/>
      <c r="AG913" s="368"/>
      <c r="AH913" s="369"/>
      <c r="AI913" s="370"/>
      <c r="AJ913" s="44"/>
      <c r="AK913" s="44"/>
      <c r="AL913" s="44"/>
      <c r="AM913" s="44"/>
      <c r="AN913" s="93"/>
      <c r="AO913" s="93"/>
      <c r="AP913" s="44"/>
      <c r="AQ913" s="44"/>
      <c r="AR913" s="44"/>
      <c r="AS913" s="44"/>
      <c r="AT913" s="44"/>
      <c r="AU913" s="44"/>
      <c r="AV913" s="44"/>
      <c r="AW913" s="44"/>
    </row>
    <row r="914" spans="14:49">
      <c r="N914" s="93"/>
      <c r="AF914" s="367"/>
      <c r="AG914" s="368"/>
      <c r="AH914" s="369"/>
      <c r="AI914" s="370"/>
      <c r="AJ914" s="44"/>
      <c r="AK914" s="44"/>
      <c r="AL914" s="44"/>
      <c r="AM914" s="44"/>
      <c r="AN914" s="93"/>
      <c r="AO914" s="93"/>
      <c r="AP914" s="44"/>
      <c r="AQ914" s="44"/>
      <c r="AR914" s="44"/>
      <c r="AS914" s="44"/>
      <c r="AT914" s="44"/>
      <c r="AU914" s="44"/>
      <c r="AV914" s="44"/>
      <c r="AW914" s="44"/>
    </row>
    <row r="915" spans="14:49">
      <c r="N915" s="93"/>
      <c r="AF915" s="367"/>
      <c r="AG915" s="368"/>
      <c r="AH915" s="369"/>
      <c r="AI915" s="370"/>
      <c r="AJ915" s="44"/>
      <c r="AK915" s="44"/>
      <c r="AL915" s="44"/>
      <c r="AM915" s="44"/>
      <c r="AN915" s="93"/>
      <c r="AO915" s="93"/>
      <c r="AP915" s="44"/>
      <c r="AQ915" s="44"/>
      <c r="AR915" s="44"/>
      <c r="AS915" s="44"/>
      <c r="AT915" s="44"/>
      <c r="AU915" s="44"/>
      <c r="AV915" s="44"/>
      <c r="AW915" s="44"/>
    </row>
    <row r="916" spans="14:49">
      <c r="N916" s="93"/>
      <c r="AF916" s="367"/>
      <c r="AG916" s="368"/>
      <c r="AH916" s="369"/>
      <c r="AI916" s="370"/>
      <c r="AJ916" s="44"/>
      <c r="AK916" s="44"/>
      <c r="AL916" s="44"/>
      <c r="AM916" s="44"/>
      <c r="AN916" s="93"/>
      <c r="AO916" s="93"/>
      <c r="AP916" s="44"/>
      <c r="AQ916" s="44"/>
      <c r="AR916" s="44"/>
      <c r="AS916" s="44"/>
      <c r="AT916" s="44"/>
      <c r="AU916" s="44"/>
      <c r="AV916" s="44"/>
      <c r="AW916" s="44"/>
    </row>
    <row r="917" spans="14:49">
      <c r="N917" s="93"/>
      <c r="AF917" s="367"/>
      <c r="AG917" s="368"/>
      <c r="AH917" s="369"/>
      <c r="AI917" s="370"/>
      <c r="AJ917" s="44"/>
      <c r="AK917" s="44"/>
      <c r="AL917" s="44"/>
      <c r="AM917" s="44"/>
      <c r="AN917" s="93"/>
      <c r="AO917" s="93"/>
      <c r="AP917" s="44"/>
      <c r="AQ917" s="44"/>
      <c r="AR917" s="44"/>
      <c r="AS917" s="44"/>
      <c r="AT917" s="44"/>
      <c r="AU917" s="44"/>
      <c r="AV917" s="44"/>
      <c r="AW917" s="44"/>
    </row>
    <row r="918" spans="14:49">
      <c r="N918" s="93"/>
      <c r="AF918" s="367"/>
      <c r="AG918" s="368"/>
      <c r="AH918" s="369"/>
      <c r="AI918" s="370"/>
      <c r="AJ918" s="44"/>
      <c r="AK918" s="44"/>
      <c r="AL918" s="44"/>
      <c r="AM918" s="44"/>
      <c r="AN918" s="93"/>
      <c r="AO918" s="93"/>
      <c r="AP918" s="44"/>
      <c r="AQ918" s="44"/>
      <c r="AR918" s="44"/>
      <c r="AS918" s="44"/>
      <c r="AT918" s="44"/>
      <c r="AU918" s="44"/>
      <c r="AV918" s="44"/>
      <c r="AW918" s="44"/>
    </row>
    <row r="919" spans="14:49">
      <c r="N919" s="93"/>
      <c r="AF919" s="367"/>
      <c r="AG919" s="368"/>
      <c r="AH919" s="369"/>
      <c r="AI919" s="370"/>
      <c r="AJ919" s="44"/>
      <c r="AK919" s="44"/>
      <c r="AL919" s="44"/>
      <c r="AM919" s="44"/>
      <c r="AN919" s="93"/>
      <c r="AO919" s="93"/>
      <c r="AP919" s="44"/>
      <c r="AQ919" s="44"/>
      <c r="AR919" s="44"/>
      <c r="AS919" s="44"/>
      <c r="AT919" s="44"/>
      <c r="AU919" s="44"/>
      <c r="AV919" s="44"/>
      <c r="AW919" s="44"/>
    </row>
    <row r="920" spans="14:49">
      <c r="N920" s="93"/>
      <c r="AF920" s="367"/>
      <c r="AG920" s="368"/>
      <c r="AH920" s="369"/>
      <c r="AI920" s="370"/>
      <c r="AJ920" s="44"/>
      <c r="AK920" s="44"/>
      <c r="AL920" s="44"/>
      <c r="AM920" s="44"/>
      <c r="AN920" s="93"/>
      <c r="AO920" s="93"/>
      <c r="AP920" s="44"/>
      <c r="AQ920" s="44"/>
      <c r="AR920" s="44"/>
      <c r="AS920" s="44"/>
      <c r="AT920" s="44"/>
      <c r="AU920" s="44"/>
      <c r="AV920" s="44"/>
      <c r="AW920" s="44"/>
    </row>
    <row r="921" spans="14:49">
      <c r="N921" s="93"/>
      <c r="AF921" s="367"/>
      <c r="AG921" s="368"/>
      <c r="AH921" s="369"/>
      <c r="AI921" s="370"/>
      <c r="AJ921" s="44"/>
      <c r="AK921" s="44"/>
      <c r="AL921" s="44"/>
      <c r="AM921" s="44"/>
      <c r="AN921" s="93"/>
      <c r="AO921" s="93"/>
      <c r="AP921" s="44"/>
      <c r="AQ921" s="44"/>
      <c r="AR921" s="44"/>
      <c r="AS921" s="44"/>
      <c r="AT921" s="44"/>
      <c r="AU921" s="44"/>
      <c r="AV921" s="44"/>
      <c r="AW921" s="44"/>
    </row>
    <row r="922" spans="14:49">
      <c r="N922" s="93"/>
      <c r="AF922" s="367"/>
      <c r="AG922" s="368"/>
      <c r="AH922" s="369"/>
      <c r="AI922" s="370"/>
      <c r="AJ922" s="44"/>
      <c r="AK922" s="44"/>
      <c r="AL922" s="44"/>
      <c r="AM922" s="44"/>
      <c r="AN922" s="93"/>
      <c r="AO922" s="93"/>
      <c r="AP922" s="44"/>
      <c r="AQ922" s="44"/>
      <c r="AR922" s="44"/>
      <c r="AS922" s="44"/>
      <c r="AT922" s="44"/>
      <c r="AU922" s="44"/>
      <c r="AV922" s="44"/>
      <c r="AW922" s="44"/>
    </row>
    <row r="923" spans="14:49">
      <c r="N923" s="93"/>
      <c r="AF923" s="367"/>
      <c r="AG923" s="368"/>
      <c r="AH923" s="369"/>
      <c r="AI923" s="370"/>
      <c r="AJ923" s="44"/>
      <c r="AK923" s="44"/>
      <c r="AL923" s="44"/>
      <c r="AM923" s="44"/>
      <c r="AN923" s="93"/>
      <c r="AO923" s="93"/>
      <c r="AP923" s="44"/>
      <c r="AQ923" s="44"/>
      <c r="AR923" s="44"/>
      <c r="AS923" s="44"/>
      <c r="AT923" s="44"/>
      <c r="AU923" s="44"/>
      <c r="AV923" s="44"/>
      <c r="AW923" s="44"/>
    </row>
    <row r="924" spans="14:49">
      <c r="N924" s="93"/>
      <c r="AF924" s="367"/>
      <c r="AG924" s="368"/>
      <c r="AH924" s="369"/>
      <c r="AI924" s="370"/>
      <c r="AJ924" s="44"/>
      <c r="AK924" s="44"/>
      <c r="AL924" s="44"/>
      <c r="AM924" s="44"/>
      <c r="AN924" s="93"/>
      <c r="AO924" s="93"/>
      <c r="AP924" s="44"/>
      <c r="AQ924" s="44"/>
      <c r="AR924" s="44"/>
      <c r="AS924" s="44"/>
      <c r="AT924" s="44"/>
      <c r="AU924" s="44"/>
      <c r="AV924" s="44"/>
      <c r="AW924" s="44"/>
    </row>
    <row r="925" spans="14:49">
      <c r="N925" s="93"/>
      <c r="AF925" s="367"/>
      <c r="AG925" s="368"/>
      <c r="AH925" s="369"/>
      <c r="AI925" s="370"/>
      <c r="AJ925" s="44"/>
      <c r="AK925" s="44"/>
      <c r="AL925" s="44"/>
      <c r="AM925" s="44"/>
      <c r="AN925" s="93"/>
      <c r="AO925" s="93"/>
      <c r="AP925" s="44"/>
      <c r="AQ925" s="44"/>
      <c r="AR925" s="44"/>
      <c r="AS925" s="44"/>
      <c r="AT925" s="44"/>
      <c r="AU925" s="44"/>
      <c r="AV925" s="44"/>
      <c r="AW925" s="44"/>
    </row>
    <row r="926" spans="14:49">
      <c r="N926" s="93"/>
      <c r="AF926" s="367"/>
      <c r="AG926" s="368"/>
      <c r="AH926" s="369"/>
      <c r="AI926" s="370"/>
      <c r="AJ926" s="44"/>
      <c r="AK926" s="44"/>
      <c r="AL926" s="44"/>
      <c r="AM926" s="44"/>
      <c r="AN926" s="93"/>
      <c r="AO926" s="93"/>
      <c r="AP926" s="44"/>
      <c r="AQ926" s="44"/>
      <c r="AR926" s="44"/>
      <c r="AS926" s="44"/>
      <c r="AT926" s="44"/>
      <c r="AU926" s="44"/>
      <c r="AV926" s="44"/>
      <c r="AW926" s="44"/>
    </row>
    <row r="927" spans="14:49">
      <c r="N927" s="93"/>
      <c r="AF927" s="367"/>
      <c r="AG927" s="368"/>
      <c r="AH927" s="369"/>
      <c r="AI927" s="370"/>
      <c r="AJ927" s="44"/>
      <c r="AK927" s="44"/>
      <c r="AL927" s="44"/>
      <c r="AM927" s="44"/>
      <c r="AN927" s="93"/>
      <c r="AO927" s="93"/>
      <c r="AP927" s="44"/>
      <c r="AQ927" s="44"/>
      <c r="AR927" s="44"/>
      <c r="AS927" s="44"/>
      <c r="AT927" s="44"/>
      <c r="AU927" s="44"/>
      <c r="AV927" s="44"/>
      <c r="AW927" s="44"/>
    </row>
    <row r="928" spans="14:49">
      <c r="N928" s="93"/>
      <c r="AF928" s="367"/>
      <c r="AG928" s="368"/>
      <c r="AH928" s="369"/>
      <c r="AI928" s="370"/>
      <c r="AJ928" s="44"/>
      <c r="AK928" s="44"/>
      <c r="AL928" s="44"/>
      <c r="AM928" s="44"/>
      <c r="AN928" s="93"/>
      <c r="AO928" s="93"/>
      <c r="AP928" s="44"/>
      <c r="AQ928" s="44"/>
      <c r="AR928" s="44"/>
      <c r="AS928" s="44"/>
      <c r="AT928" s="44"/>
      <c r="AU928" s="44"/>
      <c r="AV928" s="44"/>
      <c r="AW928" s="44"/>
    </row>
    <row r="929" spans="14:49">
      <c r="N929" s="93"/>
      <c r="AF929" s="367"/>
      <c r="AG929" s="368"/>
      <c r="AH929" s="369"/>
      <c r="AI929" s="370"/>
      <c r="AJ929" s="44"/>
      <c r="AK929" s="44"/>
      <c r="AL929" s="44"/>
      <c r="AM929" s="44"/>
      <c r="AN929" s="93"/>
      <c r="AO929" s="93"/>
      <c r="AP929" s="44"/>
      <c r="AQ929" s="44"/>
      <c r="AR929" s="44"/>
      <c r="AS929" s="44"/>
      <c r="AT929" s="44"/>
      <c r="AU929" s="44"/>
      <c r="AV929" s="44"/>
      <c r="AW929" s="44"/>
    </row>
    <row r="930" spans="14:49">
      <c r="N930" s="93"/>
      <c r="AF930" s="367"/>
      <c r="AG930" s="368"/>
      <c r="AH930" s="369"/>
      <c r="AI930" s="370"/>
      <c r="AJ930" s="44"/>
      <c r="AK930" s="44"/>
      <c r="AL930" s="44"/>
      <c r="AM930" s="44"/>
      <c r="AN930" s="93"/>
      <c r="AO930" s="93"/>
      <c r="AP930" s="44"/>
      <c r="AQ930" s="44"/>
      <c r="AR930" s="44"/>
      <c r="AS930" s="44"/>
      <c r="AT930" s="44"/>
      <c r="AU930" s="44"/>
      <c r="AV930" s="44"/>
      <c r="AW930" s="44"/>
    </row>
    <row r="931" spans="14:49">
      <c r="N931" s="93"/>
      <c r="AF931" s="367"/>
      <c r="AG931" s="368"/>
      <c r="AH931" s="369"/>
      <c r="AI931" s="370"/>
      <c r="AJ931" s="44"/>
      <c r="AK931" s="44"/>
      <c r="AL931" s="44"/>
      <c r="AM931" s="44"/>
      <c r="AN931" s="93"/>
      <c r="AO931" s="93"/>
      <c r="AP931" s="44"/>
      <c r="AQ931" s="44"/>
      <c r="AR931" s="44"/>
      <c r="AS931" s="44"/>
      <c r="AT931" s="44"/>
      <c r="AU931" s="44"/>
      <c r="AV931" s="44"/>
      <c r="AW931" s="44"/>
    </row>
    <row r="932" spans="14:49">
      <c r="N932" s="93"/>
      <c r="AF932" s="367"/>
      <c r="AG932" s="368"/>
      <c r="AH932" s="369"/>
      <c r="AI932" s="370"/>
      <c r="AJ932" s="44"/>
      <c r="AK932" s="44"/>
      <c r="AL932" s="44"/>
      <c r="AM932" s="44"/>
      <c r="AN932" s="93"/>
      <c r="AO932" s="93"/>
      <c r="AP932" s="44"/>
      <c r="AQ932" s="44"/>
      <c r="AR932" s="44"/>
      <c r="AS932" s="44"/>
      <c r="AT932" s="44"/>
      <c r="AU932" s="44"/>
      <c r="AV932" s="44"/>
      <c r="AW932" s="44"/>
    </row>
    <row r="933" spans="14:49">
      <c r="N933" s="93"/>
      <c r="AF933" s="367"/>
      <c r="AG933" s="368"/>
      <c r="AH933" s="369"/>
      <c r="AI933" s="370"/>
      <c r="AJ933" s="44"/>
      <c r="AK933" s="44"/>
      <c r="AL933" s="44"/>
      <c r="AM933" s="44"/>
      <c r="AN933" s="93"/>
      <c r="AO933" s="93"/>
      <c r="AP933" s="44"/>
      <c r="AQ933" s="44"/>
      <c r="AR933" s="44"/>
      <c r="AS933" s="44"/>
      <c r="AT933" s="44"/>
      <c r="AU933" s="44"/>
      <c r="AV933" s="44"/>
      <c r="AW933" s="44"/>
    </row>
    <row r="934" spans="14:49">
      <c r="N934" s="93"/>
      <c r="AF934" s="367"/>
      <c r="AG934" s="368"/>
      <c r="AH934" s="369"/>
      <c r="AI934" s="370"/>
      <c r="AJ934" s="44"/>
      <c r="AK934" s="44"/>
      <c r="AL934" s="44"/>
      <c r="AM934" s="44"/>
      <c r="AN934" s="93"/>
      <c r="AO934" s="93"/>
      <c r="AP934" s="44"/>
      <c r="AQ934" s="44"/>
      <c r="AR934" s="44"/>
      <c r="AS934" s="44"/>
      <c r="AT934" s="44"/>
      <c r="AU934" s="44"/>
      <c r="AV934" s="44"/>
      <c r="AW934" s="44"/>
    </row>
    <row r="935" spans="14:49">
      <c r="N935" s="93"/>
      <c r="AF935" s="367"/>
      <c r="AG935" s="368"/>
      <c r="AH935" s="369"/>
      <c r="AI935" s="370"/>
      <c r="AJ935" s="44"/>
      <c r="AK935" s="44"/>
      <c r="AL935" s="44"/>
      <c r="AM935" s="44"/>
      <c r="AN935" s="93"/>
      <c r="AO935" s="93"/>
      <c r="AP935" s="44"/>
      <c r="AQ935" s="44"/>
      <c r="AR935" s="44"/>
      <c r="AS935" s="44"/>
      <c r="AT935" s="44"/>
      <c r="AU935" s="44"/>
      <c r="AV935" s="44"/>
      <c r="AW935" s="44"/>
    </row>
    <row r="936" spans="14:49">
      <c r="N936" s="93"/>
      <c r="AF936" s="367"/>
      <c r="AG936" s="368"/>
      <c r="AH936" s="369"/>
      <c r="AI936" s="370"/>
      <c r="AJ936" s="44"/>
      <c r="AK936" s="44"/>
      <c r="AL936" s="44"/>
      <c r="AM936" s="44"/>
      <c r="AN936" s="93"/>
      <c r="AO936" s="93"/>
      <c r="AP936" s="44"/>
      <c r="AQ936" s="44"/>
      <c r="AR936" s="44"/>
      <c r="AS936" s="44"/>
      <c r="AT936" s="44"/>
      <c r="AU936" s="44"/>
      <c r="AV936" s="44"/>
      <c r="AW936" s="44"/>
    </row>
    <row r="937" spans="14:49">
      <c r="N937" s="93"/>
      <c r="AF937" s="367"/>
      <c r="AG937" s="368"/>
      <c r="AH937" s="369"/>
      <c r="AI937" s="370"/>
      <c r="AJ937" s="44"/>
      <c r="AK937" s="44"/>
      <c r="AL937" s="44"/>
      <c r="AM937" s="44"/>
      <c r="AN937" s="93"/>
      <c r="AO937" s="93"/>
      <c r="AP937" s="44"/>
      <c r="AQ937" s="44"/>
      <c r="AR937" s="44"/>
      <c r="AS937" s="44"/>
      <c r="AT937" s="44"/>
      <c r="AU937" s="44"/>
      <c r="AV937" s="44"/>
      <c r="AW937" s="44"/>
    </row>
    <row r="938" spans="14:49">
      <c r="N938" s="93"/>
      <c r="AF938" s="367"/>
      <c r="AG938" s="368"/>
      <c r="AH938" s="369"/>
      <c r="AI938" s="370"/>
      <c r="AJ938" s="44"/>
      <c r="AK938" s="44"/>
      <c r="AL938" s="44"/>
      <c r="AM938" s="44"/>
      <c r="AN938" s="93"/>
      <c r="AO938" s="93"/>
      <c r="AP938" s="44"/>
      <c r="AQ938" s="44"/>
      <c r="AR938" s="44"/>
      <c r="AS938" s="44"/>
      <c r="AT938" s="44"/>
      <c r="AU938" s="44"/>
      <c r="AV938" s="44"/>
      <c r="AW938" s="44"/>
    </row>
    <row r="939" spans="14:49">
      <c r="N939" s="93"/>
      <c r="AF939" s="367"/>
      <c r="AG939" s="368"/>
      <c r="AH939" s="369"/>
      <c r="AI939" s="370"/>
      <c r="AJ939" s="44"/>
      <c r="AK939" s="44"/>
      <c r="AL939" s="44"/>
      <c r="AM939" s="44"/>
      <c r="AN939" s="93"/>
      <c r="AO939" s="93"/>
      <c r="AP939" s="44"/>
      <c r="AQ939" s="44"/>
      <c r="AR939" s="44"/>
      <c r="AS939" s="44"/>
      <c r="AT939" s="44"/>
      <c r="AU939" s="44"/>
      <c r="AV939" s="44"/>
      <c r="AW939" s="44"/>
    </row>
    <row r="940" spans="14:49">
      <c r="N940" s="93"/>
      <c r="AF940" s="367"/>
      <c r="AG940" s="368"/>
      <c r="AH940" s="369"/>
      <c r="AI940" s="370"/>
      <c r="AJ940" s="44"/>
      <c r="AK940" s="44"/>
      <c r="AL940" s="44"/>
      <c r="AM940" s="44"/>
      <c r="AN940" s="93"/>
      <c r="AO940" s="93"/>
      <c r="AP940" s="44"/>
      <c r="AQ940" s="44"/>
      <c r="AR940" s="44"/>
      <c r="AS940" s="44"/>
      <c r="AT940" s="44"/>
      <c r="AU940" s="44"/>
      <c r="AV940" s="44"/>
      <c r="AW940" s="44"/>
    </row>
    <row r="941" spans="14:49">
      <c r="N941" s="93"/>
      <c r="AF941" s="367"/>
      <c r="AG941" s="368"/>
      <c r="AH941" s="369"/>
      <c r="AI941" s="370"/>
      <c r="AJ941" s="44"/>
      <c r="AK941" s="44"/>
      <c r="AL941" s="44"/>
      <c r="AM941" s="44"/>
      <c r="AN941" s="93"/>
      <c r="AO941" s="93"/>
      <c r="AP941" s="44"/>
      <c r="AQ941" s="44"/>
      <c r="AR941" s="44"/>
      <c r="AS941" s="44"/>
      <c r="AT941" s="44"/>
      <c r="AU941" s="44"/>
      <c r="AV941" s="44"/>
      <c r="AW941" s="44"/>
    </row>
    <row r="942" spans="14:49">
      <c r="N942" s="93"/>
      <c r="AF942" s="367"/>
      <c r="AG942" s="368"/>
      <c r="AH942" s="369"/>
      <c r="AI942" s="370"/>
      <c r="AJ942" s="44"/>
      <c r="AK942" s="44"/>
      <c r="AL942" s="44"/>
      <c r="AM942" s="44"/>
      <c r="AN942" s="93"/>
      <c r="AO942" s="93"/>
      <c r="AP942" s="44"/>
      <c r="AQ942" s="44"/>
      <c r="AR942" s="44"/>
      <c r="AS942" s="44"/>
      <c r="AT942" s="44"/>
      <c r="AU942" s="44"/>
      <c r="AV942" s="44"/>
      <c r="AW942" s="44"/>
    </row>
    <row r="943" spans="14:49">
      <c r="N943" s="93"/>
      <c r="AF943" s="367"/>
      <c r="AG943" s="368"/>
      <c r="AH943" s="369"/>
      <c r="AI943" s="370"/>
      <c r="AJ943" s="44"/>
      <c r="AK943" s="44"/>
      <c r="AL943" s="44"/>
      <c r="AM943" s="44"/>
      <c r="AN943" s="93"/>
      <c r="AO943" s="93"/>
      <c r="AP943" s="44"/>
      <c r="AQ943" s="44"/>
      <c r="AR943" s="44"/>
      <c r="AS943" s="44"/>
      <c r="AT943" s="44"/>
      <c r="AU943" s="44"/>
      <c r="AV943" s="44"/>
      <c r="AW943" s="44"/>
    </row>
    <row r="944" spans="14:49">
      <c r="N944" s="93"/>
      <c r="AF944" s="367"/>
      <c r="AG944" s="368"/>
      <c r="AH944" s="369"/>
      <c r="AI944" s="370"/>
      <c r="AJ944" s="44"/>
      <c r="AK944" s="44"/>
      <c r="AL944" s="44"/>
      <c r="AM944" s="44"/>
      <c r="AN944" s="93"/>
      <c r="AO944" s="93"/>
      <c r="AP944" s="44"/>
      <c r="AQ944" s="44"/>
      <c r="AR944" s="44"/>
      <c r="AS944" s="44"/>
      <c r="AT944" s="44"/>
      <c r="AU944" s="44"/>
      <c r="AV944" s="44"/>
      <c r="AW944" s="44"/>
    </row>
    <row r="945" spans="14:49">
      <c r="N945" s="93"/>
      <c r="AF945" s="367"/>
      <c r="AG945" s="368"/>
      <c r="AH945" s="369"/>
      <c r="AI945" s="370"/>
      <c r="AJ945" s="44"/>
      <c r="AK945" s="44"/>
      <c r="AL945" s="44"/>
      <c r="AM945" s="44"/>
      <c r="AN945" s="93"/>
      <c r="AO945" s="93"/>
      <c r="AP945" s="44"/>
      <c r="AQ945" s="44"/>
      <c r="AR945" s="44"/>
      <c r="AS945" s="44"/>
      <c r="AT945" s="44"/>
      <c r="AU945" s="44"/>
      <c r="AV945" s="44"/>
      <c r="AW945" s="44"/>
    </row>
    <row r="946" spans="14:49">
      <c r="N946" s="93"/>
      <c r="AF946" s="367"/>
      <c r="AG946" s="368"/>
      <c r="AH946" s="369"/>
      <c r="AI946" s="370"/>
      <c r="AJ946" s="44"/>
      <c r="AK946" s="44"/>
      <c r="AL946" s="44"/>
      <c r="AM946" s="44"/>
      <c r="AN946" s="93"/>
      <c r="AO946" s="93"/>
      <c r="AP946" s="44"/>
      <c r="AQ946" s="44"/>
      <c r="AR946" s="44"/>
      <c r="AS946" s="44"/>
      <c r="AT946" s="44"/>
      <c r="AU946" s="44"/>
      <c r="AV946" s="44"/>
      <c r="AW946" s="44"/>
    </row>
    <row r="947" spans="14:49">
      <c r="N947" s="93"/>
      <c r="AF947" s="367"/>
      <c r="AG947" s="368"/>
      <c r="AH947" s="369"/>
      <c r="AI947" s="370"/>
      <c r="AJ947" s="44"/>
      <c r="AK947" s="44"/>
      <c r="AL947" s="44"/>
      <c r="AM947" s="44"/>
      <c r="AN947" s="93"/>
      <c r="AO947" s="93"/>
      <c r="AP947" s="44"/>
      <c r="AQ947" s="44"/>
      <c r="AR947" s="44"/>
      <c r="AS947" s="44"/>
      <c r="AT947" s="44"/>
      <c r="AU947" s="44"/>
      <c r="AV947" s="44"/>
      <c r="AW947" s="44"/>
    </row>
    <row r="948" spans="14:49">
      <c r="N948" s="93"/>
      <c r="AF948" s="367"/>
      <c r="AG948" s="368"/>
      <c r="AH948" s="369"/>
      <c r="AI948" s="370"/>
      <c r="AJ948" s="44"/>
      <c r="AK948" s="44"/>
      <c r="AL948" s="44"/>
      <c r="AM948" s="44"/>
      <c r="AN948" s="93"/>
      <c r="AO948" s="93"/>
      <c r="AP948" s="44"/>
      <c r="AQ948" s="44"/>
      <c r="AR948" s="44"/>
      <c r="AS948" s="44"/>
      <c r="AT948" s="44"/>
      <c r="AU948" s="44"/>
      <c r="AV948" s="44"/>
      <c r="AW948" s="44"/>
    </row>
    <row r="949" spans="14:49">
      <c r="N949" s="93"/>
      <c r="AF949" s="367"/>
      <c r="AG949" s="368"/>
      <c r="AH949" s="369"/>
      <c r="AI949" s="370"/>
      <c r="AJ949" s="44"/>
      <c r="AK949" s="44"/>
      <c r="AL949" s="44"/>
      <c r="AM949" s="44"/>
      <c r="AN949" s="93"/>
      <c r="AO949" s="93"/>
      <c r="AP949" s="44"/>
      <c r="AQ949" s="44"/>
      <c r="AR949" s="44"/>
      <c r="AS949" s="44"/>
      <c r="AT949" s="44"/>
      <c r="AU949" s="44"/>
      <c r="AV949" s="44"/>
      <c r="AW949" s="44"/>
    </row>
    <row r="950" spans="14:49">
      <c r="N950" s="93"/>
      <c r="AF950" s="367"/>
      <c r="AG950" s="368"/>
      <c r="AH950" s="369"/>
      <c r="AI950" s="370"/>
      <c r="AJ950" s="44"/>
      <c r="AK950" s="44"/>
      <c r="AL950" s="44"/>
      <c r="AM950" s="44"/>
      <c r="AN950" s="93"/>
      <c r="AO950" s="93"/>
      <c r="AP950" s="44"/>
      <c r="AQ950" s="44"/>
      <c r="AR950" s="44"/>
      <c r="AS950" s="44"/>
      <c r="AT950" s="44"/>
      <c r="AU950" s="44"/>
      <c r="AV950" s="44"/>
      <c r="AW950" s="44"/>
    </row>
    <row r="951" spans="14:49">
      <c r="N951" s="93"/>
      <c r="AF951" s="367"/>
      <c r="AG951" s="368"/>
      <c r="AH951" s="369"/>
      <c r="AI951" s="370"/>
      <c r="AJ951" s="44"/>
      <c r="AK951" s="44"/>
      <c r="AL951" s="44"/>
      <c r="AM951" s="44"/>
      <c r="AN951" s="93"/>
      <c r="AO951" s="93"/>
      <c r="AP951" s="44"/>
      <c r="AQ951" s="44"/>
      <c r="AR951" s="44"/>
      <c r="AS951" s="44"/>
      <c r="AT951" s="44"/>
      <c r="AU951" s="44"/>
      <c r="AV951" s="44"/>
      <c r="AW951" s="44"/>
    </row>
    <row r="952" spans="14:49">
      <c r="N952" s="93"/>
      <c r="AF952" s="367"/>
      <c r="AG952" s="368"/>
      <c r="AH952" s="369"/>
      <c r="AI952" s="370"/>
      <c r="AJ952" s="44"/>
      <c r="AK952" s="44"/>
      <c r="AL952" s="44"/>
      <c r="AM952" s="44"/>
      <c r="AN952" s="93"/>
      <c r="AO952" s="93"/>
      <c r="AP952" s="44"/>
      <c r="AQ952" s="44"/>
      <c r="AR952" s="44"/>
      <c r="AS952" s="44"/>
      <c r="AT952" s="44"/>
      <c r="AU952" s="44"/>
      <c r="AV952" s="44"/>
      <c r="AW952" s="44"/>
    </row>
    <row r="953" spans="14:49">
      <c r="N953" s="93"/>
      <c r="AF953" s="367"/>
      <c r="AG953" s="368"/>
      <c r="AH953" s="369"/>
      <c r="AI953" s="370"/>
      <c r="AJ953" s="44"/>
      <c r="AK953" s="44"/>
      <c r="AL953" s="44"/>
      <c r="AM953" s="44"/>
      <c r="AN953" s="93"/>
      <c r="AO953" s="93"/>
      <c r="AP953" s="44"/>
      <c r="AQ953" s="44"/>
      <c r="AR953" s="44"/>
      <c r="AS953" s="44"/>
      <c r="AT953" s="44"/>
      <c r="AU953" s="44"/>
      <c r="AV953" s="44"/>
      <c r="AW953" s="44"/>
    </row>
    <row r="954" spans="14:49">
      <c r="N954" s="93"/>
      <c r="AF954" s="367"/>
      <c r="AG954" s="368"/>
      <c r="AH954" s="369"/>
      <c r="AI954" s="370"/>
      <c r="AJ954" s="44"/>
      <c r="AK954" s="44"/>
      <c r="AL954" s="44"/>
      <c r="AM954" s="44"/>
      <c r="AN954" s="93"/>
      <c r="AO954" s="93"/>
      <c r="AP954" s="44"/>
      <c r="AQ954" s="44"/>
      <c r="AR954" s="44"/>
      <c r="AS954" s="44"/>
      <c r="AT954" s="44"/>
      <c r="AU954" s="44"/>
      <c r="AV954" s="44"/>
      <c r="AW954" s="44"/>
    </row>
    <row r="955" spans="14:49">
      <c r="N955" s="93"/>
      <c r="AF955" s="367"/>
      <c r="AG955" s="368"/>
      <c r="AH955" s="369"/>
      <c r="AI955" s="370"/>
      <c r="AJ955" s="44"/>
      <c r="AK955" s="44"/>
      <c r="AL955" s="44"/>
      <c r="AM955" s="44"/>
      <c r="AN955" s="93"/>
      <c r="AO955" s="93"/>
      <c r="AP955" s="44"/>
      <c r="AQ955" s="44"/>
      <c r="AR955" s="44"/>
      <c r="AS955" s="44"/>
      <c r="AT955" s="44"/>
      <c r="AU955" s="44"/>
      <c r="AV955" s="44"/>
      <c r="AW955" s="44"/>
    </row>
    <row r="956" spans="14:49">
      <c r="N956" s="93"/>
      <c r="AF956" s="367"/>
      <c r="AG956" s="368"/>
      <c r="AH956" s="369"/>
      <c r="AI956" s="370"/>
      <c r="AJ956" s="44"/>
      <c r="AK956" s="44"/>
      <c r="AL956" s="44"/>
      <c r="AM956" s="44"/>
      <c r="AN956" s="93"/>
      <c r="AO956" s="93"/>
      <c r="AP956" s="44"/>
      <c r="AQ956" s="44"/>
      <c r="AR956" s="44"/>
      <c r="AS956" s="44"/>
      <c r="AT956" s="44"/>
      <c r="AU956" s="44"/>
      <c r="AV956" s="44"/>
      <c r="AW956" s="44"/>
    </row>
    <row r="957" spans="14:49">
      <c r="N957" s="93"/>
      <c r="AF957" s="367"/>
      <c r="AG957" s="368"/>
      <c r="AH957" s="369"/>
      <c r="AI957" s="370"/>
      <c r="AJ957" s="44"/>
      <c r="AK957" s="44"/>
      <c r="AL957" s="44"/>
      <c r="AM957" s="44"/>
      <c r="AN957" s="93"/>
      <c r="AO957" s="93"/>
      <c r="AP957" s="44"/>
      <c r="AQ957" s="44"/>
      <c r="AR957" s="44"/>
      <c r="AS957" s="44"/>
      <c r="AT957" s="44"/>
      <c r="AU957" s="44"/>
      <c r="AV957" s="44"/>
      <c r="AW957" s="44"/>
    </row>
    <row r="958" spans="14:49">
      <c r="N958" s="93"/>
      <c r="AF958" s="367"/>
      <c r="AG958" s="368"/>
      <c r="AH958" s="369"/>
      <c r="AI958" s="370"/>
      <c r="AJ958" s="44"/>
      <c r="AK958" s="44"/>
      <c r="AL958" s="44"/>
      <c r="AM958" s="44"/>
      <c r="AN958" s="93"/>
      <c r="AO958" s="93"/>
      <c r="AP958" s="44"/>
      <c r="AQ958" s="44"/>
      <c r="AR958" s="44"/>
      <c r="AS958" s="44"/>
      <c r="AT958" s="44"/>
      <c r="AU958" s="44"/>
      <c r="AV958" s="44"/>
      <c r="AW958" s="44"/>
    </row>
    <row r="959" spans="14:49">
      <c r="N959" s="93"/>
      <c r="AF959" s="367"/>
      <c r="AG959" s="368"/>
      <c r="AH959" s="369"/>
      <c r="AI959" s="370"/>
      <c r="AJ959" s="44"/>
      <c r="AK959" s="44"/>
      <c r="AL959" s="44"/>
      <c r="AM959" s="44"/>
      <c r="AN959" s="93"/>
      <c r="AO959" s="93"/>
      <c r="AP959" s="44"/>
      <c r="AQ959" s="44"/>
      <c r="AR959" s="44"/>
      <c r="AS959" s="44"/>
      <c r="AT959" s="44"/>
      <c r="AU959" s="44"/>
      <c r="AV959" s="44"/>
      <c r="AW959" s="44"/>
    </row>
    <row r="960" spans="14:49">
      <c r="N960" s="93"/>
      <c r="AF960" s="367"/>
      <c r="AG960" s="368"/>
      <c r="AH960" s="369"/>
      <c r="AI960" s="370"/>
      <c r="AJ960" s="44"/>
      <c r="AK960" s="44"/>
      <c r="AL960" s="44"/>
      <c r="AM960" s="44"/>
      <c r="AN960" s="93"/>
      <c r="AO960" s="93"/>
      <c r="AP960" s="44"/>
      <c r="AQ960" s="44"/>
      <c r="AR960" s="44"/>
      <c r="AS960" s="44"/>
      <c r="AT960" s="44"/>
      <c r="AU960" s="44"/>
      <c r="AV960" s="44"/>
      <c r="AW960" s="44"/>
    </row>
    <row r="961" spans="14:49">
      <c r="N961" s="93"/>
      <c r="AF961" s="367"/>
      <c r="AG961" s="368"/>
      <c r="AH961" s="369"/>
      <c r="AI961" s="370"/>
      <c r="AJ961" s="44"/>
      <c r="AK961" s="44"/>
      <c r="AL961" s="44"/>
      <c r="AM961" s="44"/>
      <c r="AN961" s="93"/>
      <c r="AO961" s="93"/>
      <c r="AP961" s="44"/>
      <c r="AQ961" s="44"/>
      <c r="AR961" s="44"/>
      <c r="AS961" s="44"/>
      <c r="AT961" s="44"/>
      <c r="AU961" s="44"/>
      <c r="AV961" s="44"/>
      <c r="AW961" s="44"/>
    </row>
    <row r="962" spans="14:49">
      <c r="N962" s="93"/>
      <c r="AF962" s="367"/>
      <c r="AG962" s="368"/>
      <c r="AH962" s="369"/>
      <c r="AI962" s="370"/>
      <c r="AJ962" s="44"/>
      <c r="AK962" s="44"/>
      <c r="AL962" s="44"/>
      <c r="AM962" s="44"/>
      <c r="AN962" s="93"/>
      <c r="AO962" s="93"/>
      <c r="AP962" s="44"/>
      <c r="AQ962" s="44"/>
      <c r="AR962" s="44"/>
      <c r="AS962" s="44"/>
      <c r="AT962" s="44"/>
      <c r="AU962" s="44"/>
      <c r="AV962" s="44"/>
      <c r="AW962" s="44"/>
    </row>
    <row r="963" spans="14:49">
      <c r="N963" s="93"/>
      <c r="AF963" s="367"/>
      <c r="AG963" s="368"/>
      <c r="AH963" s="369"/>
      <c r="AI963" s="370"/>
      <c r="AJ963" s="44"/>
      <c r="AK963" s="44"/>
      <c r="AL963" s="44"/>
      <c r="AM963" s="44"/>
      <c r="AN963" s="93"/>
      <c r="AO963" s="93"/>
      <c r="AP963" s="44"/>
      <c r="AQ963" s="44"/>
      <c r="AR963" s="44"/>
      <c r="AS963" s="44"/>
      <c r="AT963" s="44"/>
      <c r="AU963" s="44"/>
      <c r="AV963" s="44"/>
      <c r="AW963" s="44"/>
    </row>
    <row r="964" spans="14:49">
      <c r="N964" s="93"/>
      <c r="AF964" s="367"/>
      <c r="AG964" s="368"/>
      <c r="AH964" s="369"/>
      <c r="AI964" s="370"/>
      <c r="AJ964" s="44"/>
      <c r="AK964" s="44"/>
      <c r="AL964" s="44"/>
      <c r="AM964" s="44"/>
      <c r="AN964" s="93"/>
      <c r="AO964" s="93"/>
      <c r="AP964" s="44"/>
      <c r="AQ964" s="44"/>
      <c r="AR964" s="44"/>
      <c r="AS964" s="44"/>
      <c r="AT964" s="44"/>
      <c r="AU964" s="44"/>
      <c r="AV964" s="44"/>
      <c r="AW964" s="44"/>
    </row>
    <row r="965" spans="14:49">
      <c r="N965" s="93"/>
      <c r="AF965" s="367"/>
      <c r="AG965" s="368"/>
      <c r="AH965" s="369"/>
      <c r="AI965" s="370"/>
      <c r="AJ965" s="44"/>
      <c r="AK965" s="44"/>
      <c r="AL965" s="44"/>
      <c r="AM965" s="44"/>
      <c r="AN965" s="93"/>
      <c r="AO965" s="93"/>
      <c r="AP965" s="44"/>
      <c r="AQ965" s="44"/>
      <c r="AR965" s="44"/>
      <c r="AS965" s="44"/>
      <c r="AT965" s="44"/>
      <c r="AU965" s="44"/>
      <c r="AV965" s="44"/>
      <c r="AW965" s="44"/>
    </row>
    <row r="966" spans="14:49">
      <c r="N966" s="93"/>
      <c r="AF966" s="367"/>
      <c r="AG966" s="368"/>
      <c r="AH966" s="369"/>
      <c r="AI966" s="370"/>
      <c r="AJ966" s="44"/>
      <c r="AK966" s="44"/>
      <c r="AL966" s="44"/>
      <c r="AM966" s="44"/>
      <c r="AN966" s="93"/>
      <c r="AO966" s="93"/>
      <c r="AP966" s="44"/>
      <c r="AQ966" s="44"/>
      <c r="AR966" s="44"/>
      <c r="AS966" s="44"/>
      <c r="AT966" s="44"/>
      <c r="AU966" s="44"/>
      <c r="AV966" s="44"/>
      <c r="AW966" s="44"/>
    </row>
    <row r="967" spans="14:49">
      <c r="N967" s="93"/>
      <c r="AF967" s="367"/>
      <c r="AG967" s="368"/>
      <c r="AH967" s="369"/>
      <c r="AI967" s="370"/>
      <c r="AJ967" s="44"/>
      <c r="AK967" s="44"/>
      <c r="AL967" s="44"/>
      <c r="AM967" s="44"/>
      <c r="AN967" s="93"/>
      <c r="AO967" s="93"/>
      <c r="AP967" s="44"/>
      <c r="AQ967" s="44"/>
      <c r="AR967" s="44"/>
      <c r="AS967" s="44"/>
      <c r="AT967" s="44"/>
      <c r="AU967" s="44"/>
      <c r="AV967" s="44"/>
      <c r="AW967" s="44"/>
    </row>
    <row r="968" spans="14:49">
      <c r="N968" s="93"/>
      <c r="AF968" s="367"/>
      <c r="AG968" s="368"/>
      <c r="AH968" s="369"/>
      <c r="AI968" s="370"/>
      <c r="AJ968" s="44"/>
      <c r="AK968" s="44"/>
      <c r="AL968" s="44"/>
      <c r="AM968" s="44"/>
      <c r="AN968" s="93"/>
      <c r="AO968" s="93"/>
      <c r="AP968" s="44"/>
      <c r="AQ968" s="44"/>
      <c r="AR968" s="44"/>
      <c r="AS968" s="44"/>
      <c r="AT968" s="44"/>
      <c r="AU968" s="44"/>
      <c r="AV968" s="44"/>
      <c r="AW968" s="44"/>
    </row>
    <row r="969" spans="14:49">
      <c r="N969" s="93"/>
      <c r="AF969" s="367"/>
      <c r="AG969" s="368"/>
      <c r="AH969" s="369"/>
      <c r="AI969" s="370"/>
      <c r="AJ969" s="44"/>
      <c r="AK969" s="44"/>
      <c r="AL969" s="44"/>
      <c r="AM969" s="44"/>
      <c r="AN969" s="93"/>
      <c r="AO969" s="93"/>
      <c r="AP969" s="44"/>
      <c r="AQ969" s="44"/>
      <c r="AR969" s="44"/>
      <c r="AS969" s="44"/>
      <c r="AT969" s="44"/>
      <c r="AU969" s="44"/>
      <c r="AV969" s="44"/>
      <c r="AW969" s="44"/>
    </row>
    <row r="970" spans="14:49">
      <c r="N970" s="93"/>
      <c r="AF970" s="367"/>
      <c r="AG970" s="368"/>
      <c r="AH970" s="369"/>
      <c r="AI970" s="370"/>
      <c r="AJ970" s="44"/>
      <c r="AK970" s="44"/>
      <c r="AL970" s="44"/>
      <c r="AM970" s="44"/>
      <c r="AN970" s="93"/>
      <c r="AO970" s="93"/>
      <c r="AP970" s="44"/>
      <c r="AQ970" s="44"/>
      <c r="AR970" s="44"/>
      <c r="AS970" s="44"/>
      <c r="AT970" s="44"/>
      <c r="AU970" s="44"/>
      <c r="AV970" s="44"/>
      <c r="AW970" s="44"/>
    </row>
    <row r="971" spans="14:49">
      <c r="N971" s="93"/>
      <c r="AF971" s="367"/>
      <c r="AG971" s="368"/>
      <c r="AH971" s="369"/>
      <c r="AI971" s="370"/>
      <c r="AJ971" s="44"/>
      <c r="AK971" s="44"/>
      <c r="AL971" s="44"/>
      <c r="AM971" s="44"/>
      <c r="AN971" s="93"/>
      <c r="AO971" s="93"/>
      <c r="AP971" s="44"/>
      <c r="AQ971" s="44"/>
      <c r="AR971" s="44"/>
      <c r="AS971" s="44"/>
      <c r="AT971" s="44"/>
      <c r="AU971" s="44"/>
      <c r="AV971" s="44"/>
      <c r="AW971" s="44"/>
    </row>
    <row r="972" spans="14:49">
      <c r="N972" s="93"/>
      <c r="AF972" s="367"/>
      <c r="AG972" s="368"/>
      <c r="AH972" s="369"/>
      <c r="AI972" s="370"/>
      <c r="AJ972" s="44"/>
      <c r="AK972" s="44"/>
      <c r="AL972" s="44"/>
      <c r="AM972" s="44"/>
      <c r="AN972" s="93"/>
      <c r="AO972" s="93"/>
      <c r="AP972" s="44"/>
      <c r="AQ972" s="44"/>
      <c r="AR972" s="44"/>
      <c r="AS972" s="44"/>
      <c r="AT972" s="44"/>
      <c r="AU972" s="44"/>
      <c r="AV972" s="44"/>
      <c r="AW972" s="44"/>
    </row>
    <row r="973" spans="14:49">
      <c r="N973" s="93"/>
      <c r="AF973" s="367"/>
      <c r="AG973" s="368"/>
      <c r="AH973" s="369"/>
      <c r="AI973" s="370"/>
      <c r="AJ973" s="44"/>
      <c r="AK973" s="44"/>
      <c r="AL973" s="44"/>
      <c r="AM973" s="44"/>
      <c r="AN973" s="93"/>
      <c r="AO973" s="93"/>
      <c r="AP973" s="44"/>
      <c r="AQ973" s="44"/>
      <c r="AR973" s="44"/>
      <c r="AS973" s="44"/>
      <c r="AT973" s="44"/>
      <c r="AU973" s="44"/>
      <c r="AV973" s="44"/>
      <c r="AW973" s="44"/>
    </row>
    <row r="974" spans="14:49">
      <c r="N974" s="93"/>
      <c r="AF974" s="367"/>
      <c r="AG974" s="368"/>
      <c r="AH974" s="369"/>
      <c r="AI974" s="370"/>
      <c r="AJ974" s="44"/>
      <c r="AK974" s="44"/>
      <c r="AL974" s="44"/>
      <c r="AM974" s="44"/>
      <c r="AN974" s="93"/>
      <c r="AO974" s="93"/>
      <c r="AP974" s="44"/>
      <c r="AQ974" s="44"/>
      <c r="AR974" s="44"/>
      <c r="AS974" s="44"/>
      <c r="AT974" s="44"/>
      <c r="AU974" s="44"/>
      <c r="AV974" s="44"/>
      <c r="AW974" s="44"/>
    </row>
    <row r="975" spans="14:49">
      <c r="N975" s="93"/>
      <c r="AF975" s="367"/>
      <c r="AG975" s="368"/>
      <c r="AH975" s="369"/>
      <c r="AI975" s="370"/>
      <c r="AJ975" s="44"/>
      <c r="AK975" s="44"/>
      <c r="AL975" s="44"/>
      <c r="AM975" s="44"/>
      <c r="AN975" s="93"/>
      <c r="AO975" s="93"/>
      <c r="AP975" s="44"/>
      <c r="AQ975" s="44"/>
      <c r="AR975" s="44"/>
      <c r="AS975" s="44"/>
      <c r="AT975" s="44"/>
      <c r="AU975" s="44"/>
      <c r="AV975" s="44"/>
      <c r="AW975" s="44"/>
    </row>
    <row r="976" spans="14:49">
      <c r="N976" s="93"/>
      <c r="AF976" s="367"/>
      <c r="AG976" s="368"/>
      <c r="AH976" s="369"/>
      <c r="AI976" s="370"/>
      <c r="AJ976" s="44"/>
      <c r="AK976" s="44"/>
      <c r="AL976" s="44"/>
      <c r="AM976" s="44"/>
      <c r="AN976" s="93"/>
      <c r="AO976" s="93"/>
      <c r="AP976" s="44"/>
      <c r="AQ976" s="44"/>
      <c r="AR976" s="44"/>
      <c r="AS976" s="44"/>
      <c r="AT976" s="44"/>
      <c r="AU976" s="44"/>
      <c r="AV976" s="44"/>
      <c r="AW976" s="44"/>
    </row>
    <row r="977" spans="14:49">
      <c r="N977" s="93"/>
      <c r="AF977" s="367"/>
      <c r="AG977" s="368"/>
      <c r="AH977" s="369"/>
      <c r="AI977" s="370"/>
      <c r="AJ977" s="44"/>
      <c r="AK977" s="44"/>
      <c r="AL977" s="44"/>
      <c r="AM977" s="44"/>
      <c r="AN977" s="93"/>
      <c r="AO977" s="93"/>
      <c r="AP977" s="44"/>
      <c r="AQ977" s="44"/>
      <c r="AR977" s="44"/>
      <c r="AS977" s="44"/>
      <c r="AT977" s="44"/>
      <c r="AU977" s="44"/>
      <c r="AV977" s="44"/>
      <c r="AW977" s="44"/>
    </row>
    <row r="978" spans="14:49">
      <c r="N978" s="93"/>
      <c r="AF978" s="367"/>
      <c r="AG978" s="368"/>
      <c r="AH978" s="369"/>
      <c r="AI978" s="370"/>
      <c r="AJ978" s="44"/>
      <c r="AK978" s="44"/>
      <c r="AL978" s="44"/>
      <c r="AM978" s="44"/>
      <c r="AN978" s="93"/>
      <c r="AO978" s="93"/>
      <c r="AP978" s="44"/>
      <c r="AQ978" s="44"/>
      <c r="AR978" s="44"/>
      <c r="AS978" s="44"/>
      <c r="AT978" s="44"/>
      <c r="AU978" s="44"/>
      <c r="AV978" s="44"/>
      <c r="AW978" s="44"/>
    </row>
    <row r="979" spans="14:49">
      <c r="N979" s="93"/>
      <c r="AF979" s="367"/>
      <c r="AG979" s="368"/>
      <c r="AH979" s="369"/>
      <c r="AI979" s="370"/>
      <c r="AJ979" s="44"/>
      <c r="AK979" s="44"/>
      <c r="AL979" s="44"/>
      <c r="AM979" s="44"/>
      <c r="AN979" s="93"/>
      <c r="AO979" s="93"/>
      <c r="AP979" s="44"/>
      <c r="AQ979" s="44"/>
      <c r="AR979" s="44"/>
      <c r="AS979" s="44"/>
      <c r="AT979" s="44"/>
      <c r="AU979" s="44"/>
      <c r="AV979" s="44"/>
      <c r="AW979" s="44"/>
    </row>
    <row r="980" spans="14:49">
      <c r="N980" s="93"/>
      <c r="AF980" s="367"/>
      <c r="AG980" s="368"/>
      <c r="AH980" s="369"/>
      <c r="AI980" s="370"/>
      <c r="AJ980" s="44"/>
      <c r="AK980" s="44"/>
      <c r="AL980" s="44"/>
      <c r="AM980" s="44"/>
      <c r="AN980" s="93"/>
      <c r="AO980" s="93"/>
      <c r="AP980" s="44"/>
      <c r="AQ980" s="44"/>
      <c r="AR980" s="44"/>
      <c r="AS980" s="44"/>
      <c r="AT980" s="44"/>
      <c r="AU980" s="44"/>
      <c r="AV980" s="44"/>
      <c r="AW980" s="44"/>
    </row>
    <row r="981" spans="14:49">
      <c r="N981" s="93"/>
      <c r="AF981" s="367"/>
      <c r="AG981" s="368"/>
      <c r="AH981" s="369"/>
      <c r="AI981" s="370"/>
      <c r="AJ981" s="44"/>
      <c r="AK981" s="44"/>
      <c r="AL981" s="44"/>
      <c r="AM981" s="44"/>
      <c r="AN981" s="93"/>
      <c r="AO981" s="93"/>
      <c r="AP981" s="44"/>
      <c r="AQ981" s="44"/>
      <c r="AR981" s="44"/>
      <c r="AS981" s="44"/>
      <c r="AT981" s="44"/>
      <c r="AU981" s="44"/>
      <c r="AV981" s="44"/>
      <c r="AW981" s="44"/>
    </row>
    <row r="982" spans="14:49">
      <c r="N982" s="93"/>
      <c r="AF982" s="367"/>
      <c r="AG982" s="368"/>
      <c r="AH982" s="369"/>
      <c r="AI982" s="370"/>
      <c r="AJ982" s="44"/>
      <c r="AK982" s="44"/>
      <c r="AL982" s="44"/>
      <c r="AM982" s="44"/>
      <c r="AN982" s="93"/>
      <c r="AO982" s="93"/>
      <c r="AP982" s="44"/>
      <c r="AQ982" s="44"/>
      <c r="AR982" s="44"/>
      <c r="AS982" s="44"/>
      <c r="AT982" s="44"/>
      <c r="AU982" s="44"/>
      <c r="AV982" s="44"/>
      <c r="AW982" s="44"/>
    </row>
    <row r="983" spans="14:49">
      <c r="N983" s="93"/>
      <c r="AF983" s="367"/>
      <c r="AG983" s="368"/>
      <c r="AH983" s="369"/>
      <c r="AI983" s="370"/>
      <c r="AJ983" s="44"/>
      <c r="AK983" s="44"/>
      <c r="AL983" s="44"/>
      <c r="AM983" s="44"/>
      <c r="AN983" s="93"/>
      <c r="AO983" s="93"/>
      <c r="AP983" s="44"/>
      <c r="AQ983" s="44"/>
      <c r="AR983" s="44"/>
      <c r="AS983" s="44"/>
      <c r="AT983" s="44"/>
      <c r="AU983" s="44"/>
      <c r="AV983" s="44"/>
      <c r="AW983" s="44"/>
    </row>
    <row r="984" spans="14:49">
      <c r="N984" s="93"/>
      <c r="AF984" s="367"/>
      <c r="AG984" s="368"/>
      <c r="AH984" s="369"/>
      <c r="AI984" s="370"/>
      <c r="AJ984" s="44"/>
      <c r="AK984" s="44"/>
      <c r="AL984" s="44"/>
      <c r="AM984" s="44"/>
      <c r="AN984" s="93"/>
      <c r="AO984" s="93"/>
      <c r="AP984" s="44"/>
      <c r="AQ984" s="44"/>
      <c r="AR984" s="44"/>
      <c r="AS984" s="44"/>
      <c r="AT984" s="44"/>
      <c r="AU984" s="44"/>
      <c r="AV984" s="44"/>
      <c r="AW984" s="44"/>
    </row>
    <row r="985" spans="14:49">
      <c r="N985" s="93"/>
      <c r="AF985" s="367"/>
      <c r="AG985" s="368"/>
      <c r="AH985" s="369"/>
      <c r="AI985" s="370"/>
      <c r="AJ985" s="44"/>
      <c r="AK985" s="44"/>
      <c r="AL985" s="44"/>
      <c r="AM985" s="44"/>
      <c r="AN985" s="93"/>
      <c r="AO985" s="93"/>
      <c r="AP985" s="44"/>
      <c r="AQ985" s="44"/>
      <c r="AR985" s="44"/>
      <c r="AS985" s="44"/>
      <c r="AT985" s="44"/>
      <c r="AU985" s="44"/>
      <c r="AV985" s="44"/>
      <c r="AW985" s="44"/>
    </row>
    <row r="986" spans="14:49">
      <c r="N986" s="93"/>
      <c r="AF986" s="367"/>
      <c r="AG986" s="368"/>
      <c r="AH986" s="369"/>
      <c r="AI986" s="370"/>
      <c r="AJ986" s="44"/>
      <c r="AK986" s="44"/>
      <c r="AL986" s="44"/>
      <c r="AM986" s="44"/>
      <c r="AN986" s="93"/>
      <c r="AO986" s="93"/>
      <c r="AP986" s="44"/>
      <c r="AQ986" s="44"/>
      <c r="AR986" s="44"/>
      <c r="AS986" s="44"/>
      <c r="AT986" s="44"/>
      <c r="AU986" s="44"/>
      <c r="AV986" s="44"/>
      <c r="AW986" s="44"/>
    </row>
    <row r="987" spans="14:49">
      <c r="N987" s="93"/>
      <c r="AF987" s="367"/>
      <c r="AG987" s="368"/>
      <c r="AH987" s="369"/>
      <c r="AI987" s="370"/>
      <c r="AJ987" s="44"/>
      <c r="AK987" s="44"/>
      <c r="AL987" s="44"/>
      <c r="AM987" s="44"/>
      <c r="AN987" s="93"/>
      <c r="AO987" s="93"/>
      <c r="AP987" s="44"/>
      <c r="AQ987" s="44"/>
      <c r="AR987" s="44"/>
      <c r="AS987" s="44"/>
      <c r="AT987" s="44"/>
      <c r="AU987" s="44"/>
      <c r="AV987" s="44"/>
      <c r="AW987" s="44"/>
    </row>
    <row r="988" spans="14:49">
      <c r="N988" s="93"/>
      <c r="AF988" s="367"/>
      <c r="AG988" s="368"/>
      <c r="AH988" s="369"/>
      <c r="AI988" s="370"/>
      <c r="AJ988" s="44"/>
      <c r="AK988" s="44"/>
      <c r="AL988" s="44"/>
      <c r="AM988" s="44"/>
      <c r="AN988" s="93"/>
      <c r="AO988" s="93"/>
      <c r="AP988" s="44"/>
      <c r="AQ988" s="44"/>
      <c r="AR988" s="44"/>
      <c r="AS988" s="44"/>
      <c r="AT988" s="44"/>
      <c r="AU988" s="44"/>
      <c r="AV988" s="44"/>
      <c r="AW988" s="44"/>
    </row>
    <row r="989" spans="14:49">
      <c r="N989" s="93"/>
      <c r="AF989" s="367"/>
      <c r="AG989" s="368"/>
      <c r="AH989" s="369"/>
      <c r="AI989" s="370"/>
      <c r="AJ989" s="44"/>
      <c r="AK989" s="44"/>
      <c r="AL989" s="44"/>
      <c r="AM989" s="44"/>
      <c r="AN989" s="93"/>
      <c r="AO989" s="93"/>
      <c r="AP989" s="44"/>
      <c r="AQ989" s="44"/>
      <c r="AR989" s="44"/>
      <c r="AS989" s="44"/>
      <c r="AT989" s="44"/>
      <c r="AU989" s="44"/>
      <c r="AV989" s="44"/>
      <c r="AW989" s="44"/>
    </row>
    <row r="990" spans="14:49">
      <c r="N990" s="93"/>
      <c r="AF990" s="367"/>
      <c r="AG990" s="368"/>
      <c r="AH990" s="369"/>
      <c r="AI990" s="370"/>
      <c r="AJ990" s="44"/>
      <c r="AK990" s="44"/>
      <c r="AL990" s="44"/>
      <c r="AM990" s="44"/>
      <c r="AN990" s="93"/>
      <c r="AO990" s="93"/>
      <c r="AP990" s="44"/>
      <c r="AQ990" s="44"/>
      <c r="AR990" s="44"/>
      <c r="AS990" s="44"/>
      <c r="AT990" s="44"/>
      <c r="AU990" s="44"/>
      <c r="AV990" s="44"/>
      <c r="AW990" s="44"/>
    </row>
    <row r="991" spans="14:49">
      <c r="N991" s="93"/>
      <c r="AF991" s="367"/>
      <c r="AG991" s="368"/>
      <c r="AH991" s="369"/>
      <c r="AI991" s="370"/>
      <c r="AJ991" s="44"/>
      <c r="AK991" s="44"/>
      <c r="AL991" s="44"/>
      <c r="AM991" s="44"/>
      <c r="AN991" s="93"/>
      <c r="AO991" s="93"/>
      <c r="AP991" s="44"/>
      <c r="AQ991" s="44"/>
      <c r="AR991" s="44"/>
      <c r="AS991" s="44"/>
      <c r="AT991" s="44"/>
      <c r="AU991" s="44"/>
      <c r="AV991" s="44"/>
      <c r="AW991" s="44"/>
    </row>
    <row r="992" spans="14:49">
      <c r="N992" s="93"/>
      <c r="AF992" s="367"/>
      <c r="AG992" s="368"/>
      <c r="AH992" s="369"/>
      <c r="AI992" s="370"/>
      <c r="AJ992" s="44"/>
      <c r="AK992" s="44"/>
      <c r="AL992" s="44"/>
      <c r="AM992" s="44"/>
      <c r="AN992" s="93"/>
      <c r="AO992" s="93"/>
      <c r="AP992" s="44"/>
      <c r="AQ992" s="44"/>
      <c r="AR992" s="44"/>
      <c r="AS992" s="44"/>
      <c r="AT992" s="44"/>
      <c r="AU992" s="44"/>
      <c r="AV992" s="44"/>
      <c r="AW992" s="44"/>
    </row>
    <row r="993" spans="14:49">
      <c r="N993" s="93"/>
      <c r="AF993" s="367"/>
      <c r="AG993" s="368"/>
      <c r="AH993" s="369"/>
      <c r="AI993" s="370"/>
      <c r="AJ993" s="44"/>
      <c r="AK993" s="44"/>
      <c r="AL993" s="44"/>
      <c r="AM993" s="44"/>
      <c r="AN993" s="93"/>
      <c r="AO993" s="93"/>
      <c r="AP993" s="44"/>
      <c r="AQ993" s="44"/>
      <c r="AR993" s="44"/>
      <c r="AS993" s="44"/>
      <c r="AT993" s="44"/>
      <c r="AU993" s="44"/>
      <c r="AV993" s="44"/>
      <c r="AW993" s="44"/>
    </row>
    <row r="994" spans="14:49">
      <c r="N994" s="93"/>
      <c r="AF994" s="367"/>
      <c r="AG994" s="368"/>
      <c r="AH994" s="369"/>
      <c r="AI994" s="370"/>
      <c r="AJ994" s="44"/>
      <c r="AK994" s="44"/>
      <c r="AL994" s="44"/>
      <c r="AM994" s="44"/>
      <c r="AN994" s="93"/>
      <c r="AO994" s="93"/>
      <c r="AP994" s="44"/>
      <c r="AQ994" s="44"/>
      <c r="AR994" s="44"/>
      <c r="AS994" s="44"/>
      <c r="AT994" s="44"/>
      <c r="AU994" s="44"/>
      <c r="AV994" s="44"/>
      <c r="AW994" s="44"/>
    </row>
    <row r="995" spans="14:49">
      <c r="N995" s="93"/>
      <c r="AF995" s="367"/>
      <c r="AG995" s="368"/>
      <c r="AH995" s="369"/>
      <c r="AI995" s="370"/>
      <c r="AJ995" s="44"/>
      <c r="AK995" s="44"/>
      <c r="AL995" s="44"/>
      <c r="AM995" s="44"/>
      <c r="AN995" s="93"/>
      <c r="AO995" s="93"/>
      <c r="AP995" s="44"/>
      <c r="AQ995" s="44"/>
      <c r="AR995" s="44"/>
      <c r="AS995" s="44"/>
      <c r="AT995" s="44"/>
      <c r="AU995" s="44"/>
      <c r="AV995" s="44"/>
      <c r="AW995" s="44"/>
    </row>
    <row r="996" spans="14:49">
      <c r="N996" s="93"/>
      <c r="AF996" s="367"/>
      <c r="AG996" s="368"/>
      <c r="AH996" s="369"/>
      <c r="AI996" s="370"/>
      <c r="AJ996" s="44"/>
      <c r="AK996" s="44"/>
      <c r="AL996" s="44"/>
      <c r="AM996" s="44"/>
      <c r="AN996" s="93"/>
      <c r="AO996" s="93"/>
      <c r="AP996" s="44"/>
      <c r="AQ996" s="44"/>
      <c r="AR996" s="44"/>
      <c r="AS996" s="44"/>
      <c r="AT996" s="44"/>
      <c r="AU996" s="44"/>
      <c r="AV996" s="44"/>
      <c r="AW996" s="44"/>
    </row>
    <row r="997" spans="14:49">
      <c r="N997" s="93"/>
      <c r="AF997" s="367"/>
      <c r="AG997" s="368"/>
      <c r="AH997" s="369"/>
      <c r="AI997" s="370"/>
      <c r="AJ997" s="44"/>
      <c r="AK997" s="44"/>
      <c r="AL997" s="44"/>
      <c r="AM997" s="44"/>
      <c r="AN997" s="93"/>
      <c r="AO997" s="93"/>
      <c r="AP997" s="44"/>
      <c r="AQ997" s="44"/>
      <c r="AR997" s="44"/>
      <c r="AS997" s="44"/>
      <c r="AT997" s="44"/>
      <c r="AU997" s="44"/>
      <c r="AV997" s="44"/>
      <c r="AW997" s="44"/>
    </row>
    <row r="998" spans="14:49">
      <c r="N998" s="93"/>
      <c r="AF998" s="367"/>
      <c r="AG998" s="368"/>
      <c r="AH998" s="369"/>
      <c r="AI998" s="370"/>
      <c r="AJ998" s="44"/>
      <c r="AK998" s="44"/>
      <c r="AL998" s="44"/>
      <c r="AM998" s="44"/>
      <c r="AN998" s="93"/>
      <c r="AO998" s="93"/>
      <c r="AP998" s="44"/>
      <c r="AQ998" s="44"/>
      <c r="AR998" s="44"/>
      <c r="AS998" s="44"/>
      <c r="AT998" s="44"/>
      <c r="AU998" s="44"/>
      <c r="AV998" s="44"/>
      <c r="AW998" s="44"/>
    </row>
    <row r="999" spans="14:49">
      <c r="N999" s="93"/>
      <c r="AF999" s="367"/>
      <c r="AG999" s="368"/>
      <c r="AH999" s="369"/>
      <c r="AI999" s="370"/>
      <c r="AJ999" s="44"/>
      <c r="AK999" s="44"/>
      <c r="AL999" s="44"/>
      <c r="AM999" s="44"/>
      <c r="AN999" s="93"/>
      <c r="AO999" s="93"/>
      <c r="AP999" s="44"/>
      <c r="AQ999" s="44"/>
      <c r="AR999" s="44"/>
      <c r="AS999" s="44"/>
      <c r="AT999" s="44"/>
      <c r="AU999" s="44"/>
      <c r="AV999" s="44"/>
      <c r="AW999" s="44"/>
    </row>
    <row r="1000" spans="14:49">
      <c r="N1000" s="93"/>
      <c r="AF1000" s="367"/>
      <c r="AG1000" s="368"/>
      <c r="AH1000" s="369"/>
      <c r="AI1000" s="370"/>
      <c r="AJ1000" s="44"/>
      <c r="AK1000" s="44"/>
      <c r="AL1000" s="44"/>
      <c r="AM1000" s="44"/>
      <c r="AN1000" s="93"/>
      <c r="AO1000" s="93"/>
      <c r="AP1000" s="44"/>
      <c r="AQ1000" s="44"/>
      <c r="AR1000" s="44"/>
      <c r="AS1000" s="44"/>
      <c r="AT1000" s="44"/>
      <c r="AU1000" s="44"/>
      <c r="AV1000" s="44"/>
      <c r="AW1000" s="44"/>
    </row>
    <row r="1001" spans="14:49">
      <c r="N1001" s="93"/>
      <c r="AF1001" s="367"/>
      <c r="AG1001" s="368"/>
      <c r="AH1001" s="369"/>
      <c r="AI1001" s="370"/>
      <c r="AJ1001" s="44"/>
      <c r="AK1001" s="44"/>
      <c r="AL1001" s="44"/>
      <c r="AM1001" s="44"/>
      <c r="AN1001" s="93"/>
      <c r="AO1001" s="93"/>
      <c r="AP1001" s="44"/>
      <c r="AQ1001" s="44"/>
      <c r="AR1001" s="44"/>
      <c r="AS1001" s="44"/>
      <c r="AT1001" s="44"/>
      <c r="AU1001" s="44"/>
      <c r="AV1001" s="44"/>
      <c r="AW1001" s="44"/>
    </row>
    <row r="1002" spans="14:49">
      <c r="N1002" s="93"/>
      <c r="AF1002" s="367"/>
      <c r="AG1002" s="368"/>
      <c r="AH1002" s="369"/>
      <c r="AI1002" s="370"/>
      <c r="AJ1002" s="44"/>
      <c r="AK1002" s="44"/>
      <c r="AL1002" s="44"/>
      <c r="AM1002" s="44"/>
      <c r="AN1002" s="93"/>
      <c r="AO1002" s="93"/>
      <c r="AP1002" s="44"/>
      <c r="AQ1002" s="44"/>
      <c r="AR1002" s="44"/>
      <c r="AS1002" s="44"/>
      <c r="AT1002" s="44"/>
      <c r="AU1002" s="44"/>
      <c r="AV1002" s="44"/>
      <c r="AW1002" s="44"/>
    </row>
    <row r="1003" spans="14:49">
      <c r="N1003" s="93"/>
      <c r="AF1003" s="367"/>
      <c r="AG1003" s="368"/>
      <c r="AH1003" s="369"/>
      <c r="AI1003" s="370"/>
      <c r="AJ1003" s="44"/>
      <c r="AK1003" s="44"/>
      <c r="AL1003" s="44"/>
      <c r="AM1003" s="44"/>
      <c r="AN1003" s="93"/>
      <c r="AO1003" s="93"/>
      <c r="AP1003" s="44"/>
      <c r="AQ1003" s="44"/>
      <c r="AR1003" s="44"/>
      <c r="AS1003" s="44"/>
      <c r="AT1003" s="44"/>
      <c r="AU1003" s="44"/>
      <c r="AV1003" s="44"/>
      <c r="AW1003" s="44"/>
    </row>
    <row r="1004" spans="14:49">
      <c r="N1004" s="93"/>
      <c r="AF1004" s="367"/>
      <c r="AG1004" s="368"/>
      <c r="AH1004" s="369"/>
      <c r="AI1004" s="370"/>
      <c r="AJ1004" s="44"/>
      <c r="AK1004" s="44"/>
      <c r="AL1004" s="44"/>
      <c r="AM1004" s="44"/>
      <c r="AN1004" s="93"/>
      <c r="AO1004" s="93"/>
      <c r="AP1004" s="44"/>
      <c r="AQ1004" s="44"/>
      <c r="AR1004" s="44"/>
      <c r="AS1004" s="44"/>
      <c r="AT1004" s="44"/>
      <c r="AU1004" s="44"/>
      <c r="AV1004" s="44"/>
      <c r="AW1004" s="44"/>
    </row>
    <row r="1005" spans="14:49">
      <c r="N1005" s="93"/>
      <c r="AF1005" s="367"/>
      <c r="AG1005" s="368"/>
      <c r="AH1005" s="369"/>
      <c r="AI1005" s="370"/>
      <c r="AJ1005" s="44"/>
      <c r="AK1005" s="44"/>
      <c r="AL1005" s="44"/>
      <c r="AM1005" s="44"/>
      <c r="AN1005" s="93"/>
      <c r="AO1005" s="93"/>
      <c r="AP1005" s="44"/>
      <c r="AQ1005" s="44"/>
      <c r="AR1005" s="44"/>
      <c r="AS1005" s="44"/>
      <c r="AT1005" s="44"/>
      <c r="AU1005" s="44"/>
      <c r="AV1005" s="44"/>
      <c r="AW1005" s="44"/>
    </row>
    <row r="1006" spans="14:49">
      <c r="N1006" s="93"/>
      <c r="AF1006" s="367"/>
      <c r="AG1006" s="368"/>
      <c r="AH1006" s="369"/>
      <c r="AI1006" s="370"/>
      <c r="AJ1006" s="44"/>
      <c r="AK1006" s="44"/>
      <c r="AL1006" s="44"/>
      <c r="AM1006" s="44"/>
      <c r="AN1006" s="93"/>
      <c r="AO1006" s="93"/>
      <c r="AP1006" s="44"/>
      <c r="AQ1006" s="44"/>
      <c r="AR1006" s="44"/>
      <c r="AS1006" s="44"/>
      <c r="AT1006" s="44"/>
      <c r="AU1006" s="44"/>
      <c r="AV1006" s="44"/>
      <c r="AW1006" s="44"/>
    </row>
    <row r="1007" spans="14:49">
      <c r="N1007" s="93"/>
      <c r="AF1007" s="367"/>
      <c r="AG1007" s="368"/>
      <c r="AH1007" s="369"/>
      <c r="AI1007" s="370"/>
      <c r="AJ1007" s="44"/>
      <c r="AK1007" s="44"/>
      <c r="AL1007" s="44"/>
      <c r="AM1007" s="44"/>
      <c r="AN1007" s="93"/>
      <c r="AO1007" s="93"/>
      <c r="AP1007" s="44"/>
      <c r="AQ1007" s="44"/>
      <c r="AR1007" s="44"/>
      <c r="AS1007" s="44"/>
      <c r="AT1007" s="44"/>
      <c r="AU1007" s="44"/>
      <c r="AV1007" s="44"/>
      <c r="AW1007" s="44"/>
    </row>
    <row r="1008" spans="14:49">
      <c r="N1008" s="93"/>
      <c r="AF1008" s="367"/>
      <c r="AG1008" s="368"/>
      <c r="AH1008" s="369"/>
      <c r="AI1008" s="370"/>
      <c r="AJ1008" s="44"/>
      <c r="AK1008" s="44"/>
      <c r="AL1008" s="44"/>
      <c r="AM1008" s="44"/>
      <c r="AN1008" s="93"/>
      <c r="AO1008" s="93"/>
      <c r="AP1008" s="44"/>
      <c r="AQ1008" s="44"/>
      <c r="AR1008" s="44"/>
      <c r="AS1008" s="44"/>
      <c r="AT1008" s="44"/>
      <c r="AU1008" s="44"/>
      <c r="AV1008" s="44"/>
      <c r="AW1008" s="44"/>
    </row>
    <row r="1009" spans="14:49">
      <c r="N1009" s="93"/>
      <c r="AF1009" s="367"/>
      <c r="AG1009" s="368"/>
      <c r="AH1009" s="369"/>
      <c r="AI1009" s="370"/>
      <c r="AJ1009" s="44"/>
      <c r="AK1009" s="44"/>
      <c r="AL1009" s="44"/>
      <c r="AM1009" s="44"/>
      <c r="AN1009" s="93"/>
      <c r="AO1009" s="93"/>
      <c r="AP1009" s="44"/>
      <c r="AQ1009" s="44"/>
      <c r="AR1009" s="44"/>
      <c r="AS1009" s="44"/>
      <c r="AT1009" s="44"/>
      <c r="AU1009" s="44"/>
      <c r="AV1009" s="44"/>
      <c r="AW1009" s="44"/>
    </row>
    <row r="1010" spans="14:49">
      <c r="N1010" s="93"/>
      <c r="AF1010" s="367"/>
      <c r="AG1010" s="368"/>
      <c r="AH1010" s="369"/>
      <c r="AI1010" s="370"/>
      <c r="AJ1010" s="44"/>
      <c r="AK1010" s="44"/>
      <c r="AL1010" s="44"/>
      <c r="AM1010" s="44"/>
      <c r="AN1010" s="93"/>
      <c r="AO1010" s="93"/>
      <c r="AP1010" s="44"/>
      <c r="AQ1010" s="44"/>
      <c r="AR1010" s="44"/>
      <c r="AS1010" s="44"/>
      <c r="AT1010" s="44"/>
      <c r="AU1010" s="44"/>
      <c r="AV1010" s="44"/>
      <c r="AW1010" s="44"/>
    </row>
    <row r="1011" spans="14:49">
      <c r="N1011" s="93"/>
      <c r="AF1011" s="367"/>
      <c r="AG1011" s="368"/>
      <c r="AH1011" s="369"/>
      <c r="AI1011" s="370"/>
      <c r="AJ1011" s="44"/>
      <c r="AK1011" s="44"/>
      <c r="AL1011" s="44"/>
      <c r="AM1011" s="44"/>
      <c r="AN1011" s="93"/>
      <c r="AO1011" s="93"/>
      <c r="AP1011" s="44"/>
      <c r="AQ1011" s="44"/>
      <c r="AR1011" s="44"/>
      <c r="AS1011" s="44"/>
      <c r="AT1011" s="44"/>
      <c r="AU1011" s="44"/>
      <c r="AV1011" s="44"/>
      <c r="AW1011" s="44"/>
    </row>
    <row r="1012" spans="14:49">
      <c r="N1012" s="93"/>
      <c r="AF1012" s="367"/>
      <c r="AG1012" s="368"/>
      <c r="AH1012" s="369"/>
      <c r="AI1012" s="370"/>
      <c r="AJ1012" s="44"/>
      <c r="AK1012" s="44"/>
      <c r="AL1012" s="44"/>
      <c r="AM1012" s="44"/>
      <c r="AN1012" s="93"/>
      <c r="AO1012" s="93"/>
      <c r="AP1012" s="44"/>
      <c r="AQ1012" s="44"/>
      <c r="AR1012" s="44"/>
      <c r="AS1012" s="44"/>
      <c r="AT1012" s="44"/>
      <c r="AU1012" s="44"/>
      <c r="AV1012" s="44"/>
      <c r="AW1012" s="44"/>
    </row>
    <row r="1013" spans="14:49">
      <c r="N1013" s="93"/>
      <c r="AF1013" s="367"/>
      <c r="AG1013" s="368"/>
      <c r="AH1013" s="369"/>
      <c r="AI1013" s="370"/>
      <c r="AJ1013" s="44"/>
      <c r="AK1013" s="44"/>
      <c r="AL1013" s="44"/>
      <c r="AM1013" s="44"/>
      <c r="AN1013" s="93"/>
      <c r="AO1013" s="93"/>
      <c r="AP1013" s="44"/>
      <c r="AQ1013" s="44"/>
      <c r="AR1013" s="44"/>
      <c r="AS1013" s="44"/>
      <c r="AT1013" s="44"/>
      <c r="AU1013" s="44"/>
      <c r="AV1013" s="44"/>
      <c r="AW1013" s="44"/>
    </row>
    <row r="1014" spans="14:49">
      <c r="N1014" s="93"/>
      <c r="AF1014" s="367"/>
      <c r="AG1014" s="368"/>
      <c r="AH1014" s="369"/>
      <c r="AI1014" s="370"/>
      <c r="AJ1014" s="44"/>
      <c r="AK1014" s="44"/>
      <c r="AL1014" s="44"/>
      <c r="AM1014" s="44"/>
      <c r="AN1014" s="93"/>
      <c r="AO1014" s="93"/>
      <c r="AP1014" s="44"/>
      <c r="AQ1014" s="44"/>
      <c r="AR1014" s="44"/>
      <c r="AS1014" s="44"/>
      <c r="AT1014" s="44"/>
      <c r="AU1014" s="44"/>
      <c r="AV1014" s="44"/>
      <c r="AW1014" s="44"/>
    </row>
    <row r="1015" spans="14:49">
      <c r="N1015" s="93"/>
      <c r="AF1015" s="367"/>
      <c r="AG1015" s="368"/>
      <c r="AH1015" s="369"/>
      <c r="AI1015" s="370"/>
      <c r="AJ1015" s="44"/>
      <c r="AK1015" s="44"/>
      <c r="AL1015" s="44"/>
      <c r="AM1015" s="44"/>
      <c r="AN1015" s="93"/>
      <c r="AO1015" s="93"/>
      <c r="AP1015" s="44"/>
      <c r="AQ1015" s="44"/>
      <c r="AR1015" s="44"/>
      <c r="AS1015" s="44"/>
      <c r="AT1015" s="44"/>
      <c r="AU1015" s="44"/>
      <c r="AV1015" s="44"/>
      <c r="AW1015" s="44"/>
    </row>
    <row r="1016" spans="14:49">
      <c r="N1016" s="93"/>
      <c r="AF1016" s="367"/>
      <c r="AG1016" s="368"/>
      <c r="AH1016" s="369"/>
      <c r="AI1016" s="370"/>
      <c r="AJ1016" s="44"/>
      <c r="AK1016" s="44"/>
      <c r="AL1016" s="44"/>
      <c r="AM1016" s="44"/>
      <c r="AN1016" s="93"/>
      <c r="AO1016" s="93"/>
      <c r="AP1016" s="44"/>
      <c r="AQ1016" s="44"/>
      <c r="AR1016" s="44"/>
      <c r="AS1016" s="44"/>
      <c r="AT1016" s="44"/>
      <c r="AU1016" s="44"/>
      <c r="AV1016" s="44"/>
      <c r="AW1016" s="44"/>
    </row>
    <row r="1017" spans="14:49">
      <c r="N1017" s="93"/>
      <c r="AF1017" s="367"/>
      <c r="AG1017" s="368"/>
      <c r="AH1017" s="369"/>
      <c r="AI1017" s="370"/>
      <c r="AJ1017" s="44"/>
      <c r="AK1017" s="44"/>
      <c r="AL1017" s="44"/>
      <c r="AM1017" s="44"/>
      <c r="AN1017" s="93"/>
      <c r="AO1017" s="93"/>
      <c r="AP1017" s="44"/>
      <c r="AQ1017" s="44"/>
      <c r="AR1017" s="44"/>
      <c r="AS1017" s="44"/>
      <c r="AT1017" s="44"/>
      <c r="AU1017" s="44"/>
      <c r="AV1017" s="44"/>
      <c r="AW1017" s="44"/>
    </row>
    <row r="1018" spans="14:49">
      <c r="N1018" s="93"/>
      <c r="AF1018" s="367"/>
      <c r="AG1018" s="368"/>
      <c r="AH1018" s="369"/>
      <c r="AI1018" s="370"/>
      <c r="AJ1018" s="44"/>
      <c r="AK1018" s="44"/>
      <c r="AL1018" s="44"/>
      <c r="AM1018" s="44"/>
      <c r="AN1018" s="93"/>
      <c r="AO1018" s="93"/>
      <c r="AP1018" s="44"/>
      <c r="AQ1018" s="44"/>
      <c r="AR1018" s="44"/>
      <c r="AS1018" s="44"/>
      <c r="AT1018" s="44"/>
      <c r="AU1018" s="44"/>
      <c r="AV1018" s="44"/>
      <c r="AW1018" s="44"/>
    </row>
    <row r="1019" spans="14:49">
      <c r="N1019" s="93"/>
      <c r="AF1019" s="367"/>
      <c r="AG1019" s="368"/>
      <c r="AH1019" s="369"/>
      <c r="AI1019" s="370"/>
      <c r="AJ1019" s="44"/>
      <c r="AK1019" s="44"/>
      <c r="AL1019" s="44"/>
      <c r="AM1019" s="44"/>
      <c r="AN1019" s="93"/>
      <c r="AO1019" s="93"/>
      <c r="AP1019" s="44"/>
      <c r="AQ1019" s="44"/>
      <c r="AR1019" s="44"/>
      <c r="AS1019" s="44"/>
      <c r="AT1019" s="44"/>
      <c r="AU1019" s="44"/>
      <c r="AV1019" s="44"/>
      <c r="AW1019" s="44"/>
    </row>
    <row r="1020" spans="14:49">
      <c r="N1020" s="93"/>
      <c r="AF1020" s="367"/>
      <c r="AG1020" s="368"/>
      <c r="AH1020" s="369"/>
      <c r="AI1020" s="370"/>
      <c r="AJ1020" s="44"/>
      <c r="AK1020" s="44"/>
      <c r="AL1020" s="44"/>
      <c r="AM1020" s="44"/>
      <c r="AN1020" s="93"/>
      <c r="AO1020" s="93"/>
      <c r="AP1020" s="44"/>
      <c r="AQ1020" s="44"/>
      <c r="AR1020" s="44"/>
      <c r="AS1020" s="44"/>
      <c r="AT1020" s="44"/>
      <c r="AU1020" s="44"/>
      <c r="AV1020" s="44"/>
      <c r="AW1020" s="44"/>
    </row>
    <row r="1021" spans="14:49">
      <c r="N1021" s="93"/>
      <c r="AF1021" s="367"/>
      <c r="AG1021" s="368"/>
      <c r="AH1021" s="369"/>
      <c r="AI1021" s="370"/>
      <c r="AJ1021" s="44"/>
      <c r="AK1021" s="44"/>
      <c r="AL1021" s="44"/>
      <c r="AM1021" s="44"/>
      <c r="AN1021" s="93"/>
      <c r="AO1021" s="93"/>
      <c r="AP1021" s="44"/>
      <c r="AQ1021" s="44"/>
      <c r="AR1021" s="44"/>
      <c r="AS1021" s="44"/>
      <c r="AT1021" s="44"/>
      <c r="AU1021" s="44"/>
      <c r="AV1021" s="44"/>
      <c r="AW1021" s="44"/>
    </row>
    <row r="1022" spans="14:49">
      <c r="N1022" s="93"/>
      <c r="AF1022" s="367"/>
      <c r="AG1022" s="368"/>
      <c r="AH1022" s="369"/>
      <c r="AI1022" s="370"/>
      <c r="AJ1022" s="44"/>
      <c r="AK1022" s="44"/>
      <c r="AL1022" s="44"/>
      <c r="AM1022" s="44"/>
      <c r="AN1022" s="93"/>
      <c r="AO1022" s="93"/>
      <c r="AP1022" s="44"/>
      <c r="AQ1022" s="44"/>
      <c r="AR1022" s="44"/>
      <c r="AS1022" s="44"/>
      <c r="AT1022" s="44"/>
      <c r="AU1022" s="44"/>
      <c r="AV1022" s="44"/>
      <c r="AW1022" s="44"/>
    </row>
    <row r="1023" spans="14:49">
      <c r="N1023" s="93"/>
      <c r="AF1023" s="367"/>
      <c r="AG1023" s="368"/>
      <c r="AH1023" s="369"/>
      <c r="AI1023" s="370"/>
      <c r="AJ1023" s="44"/>
      <c r="AK1023" s="44"/>
      <c r="AL1023" s="44"/>
      <c r="AM1023" s="44"/>
      <c r="AN1023" s="93"/>
      <c r="AO1023" s="93"/>
      <c r="AP1023" s="44"/>
      <c r="AQ1023" s="44"/>
      <c r="AR1023" s="44"/>
      <c r="AS1023" s="44"/>
      <c r="AT1023" s="44"/>
      <c r="AU1023" s="44"/>
      <c r="AV1023" s="44"/>
      <c r="AW1023" s="44"/>
    </row>
    <row r="1024" spans="14:49">
      <c r="N1024" s="93"/>
      <c r="AF1024" s="367"/>
      <c r="AG1024" s="368"/>
      <c r="AH1024" s="369"/>
      <c r="AI1024" s="370"/>
      <c r="AJ1024" s="44"/>
      <c r="AK1024" s="44"/>
      <c r="AL1024" s="44"/>
      <c r="AM1024" s="44"/>
      <c r="AN1024" s="93"/>
      <c r="AO1024" s="93"/>
      <c r="AP1024" s="44"/>
      <c r="AQ1024" s="44"/>
      <c r="AR1024" s="44"/>
      <c r="AS1024" s="44"/>
      <c r="AT1024" s="44"/>
      <c r="AU1024" s="44"/>
      <c r="AV1024" s="44"/>
      <c r="AW1024" s="44"/>
    </row>
    <row r="1025" spans="14:49">
      <c r="N1025" s="93"/>
      <c r="AF1025" s="367"/>
      <c r="AG1025" s="368"/>
      <c r="AH1025" s="369"/>
      <c r="AI1025" s="370"/>
      <c r="AJ1025" s="44"/>
      <c r="AK1025" s="44"/>
      <c r="AL1025" s="44"/>
      <c r="AM1025" s="44"/>
      <c r="AN1025" s="93"/>
      <c r="AO1025" s="93"/>
      <c r="AP1025" s="44"/>
      <c r="AQ1025" s="44"/>
      <c r="AR1025" s="44"/>
      <c r="AS1025" s="44"/>
      <c r="AT1025" s="44"/>
      <c r="AU1025" s="44"/>
      <c r="AV1025" s="44"/>
      <c r="AW1025" s="44"/>
    </row>
    <row r="1026" spans="14:49">
      <c r="N1026" s="93"/>
      <c r="AF1026" s="367"/>
      <c r="AG1026" s="368"/>
      <c r="AH1026" s="369"/>
      <c r="AI1026" s="370"/>
      <c r="AJ1026" s="44"/>
      <c r="AK1026" s="44"/>
      <c r="AL1026" s="44"/>
      <c r="AM1026" s="44"/>
      <c r="AN1026" s="93"/>
      <c r="AO1026" s="93"/>
      <c r="AP1026" s="44"/>
      <c r="AQ1026" s="44"/>
      <c r="AR1026" s="44"/>
      <c r="AS1026" s="44"/>
      <c r="AT1026" s="44"/>
      <c r="AU1026" s="44"/>
      <c r="AV1026" s="44"/>
      <c r="AW1026" s="44"/>
    </row>
    <row r="1027" spans="14:49">
      <c r="N1027" s="93"/>
      <c r="AF1027" s="367"/>
      <c r="AG1027" s="368"/>
      <c r="AH1027" s="369"/>
      <c r="AI1027" s="370"/>
      <c r="AJ1027" s="44"/>
      <c r="AK1027" s="44"/>
      <c r="AL1027" s="44"/>
      <c r="AM1027" s="44"/>
      <c r="AN1027" s="93"/>
      <c r="AO1027" s="93"/>
      <c r="AP1027" s="44"/>
      <c r="AQ1027" s="44"/>
      <c r="AR1027" s="44"/>
      <c r="AS1027" s="44"/>
      <c r="AT1027" s="44"/>
      <c r="AU1027" s="44"/>
      <c r="AV1027" s="44"/>
      <c r="AW1027" s="44"/>
    </row>
    <row r="1028" spans="14:49">
      <c r="N1028" s="93"/>
      <c r="AF1028" s="367"/>
      <c r="AG1028" s="368"/>
      <c r="AH1028" s="369"/>
      <c r="AI1028" s="370"/>
      <c r="AJ1028" s="44"/>
      <c r="AK1028" s="44"/>
      <c r="AL1028" s="44"/>
      <c r="AM1028" s="44"/>
      <c r="AN1028" s="93"/>
      <c r="AO1028" s="93"/>
      <c r="AP1028" s="44"/>
      <c r="AQ1028" s="44"/>
      <c r="AR1028" s="44"/>
      <c r="AS1028" s="44"/>
      <c r="AT1028" s="44"/>
      <c r="AU1028" s="44"/>
      <c r="AV1028" s="44"/>
      <c r="AW1028" s="44"/>
    </row>
    <row r="1029" spans="14:49">
      <c r="N1029" s="93"/>
      <c r="AF1029" s="367"/>
      <c r="AG1029" s="368"/>
      <c r="AH1029" s="369"/>
      <c r="AI1029" s="370"/>
      <c r="AJ1029" s="44"/>
      <c r="AK1029" s="44"/>
      <c r="AL1029" s="44"/>
      <c r="AM1029" s="44"/>
      <c r="AN1029" s="93"/>
      <c r="AO1029" s="93"/>
      <c r="AP1029" s="44"/>
      <c r="AQ1029" s="44"/>
      <c r="AR1029" s="44"/>
      <c r="AS1029" s="44"/>
      <c r="AT1029" s="44"/>
      <c r="AU1029" s="44"/>
      <c r="AV1029" s="44"/>
      <c r="AW1029" s="44"/>
    </row>
    <row r="1030" spans="14:49">
      <c r="N1030" s="93"/>
      <c r="AF1030" s="367"/>
      <c r="AG1030" s="368"/>
      <c r="AH1030" s="369"/>
      <c r="AI1030" s="370"/>
      <c r="AJ1030" s="44"/>
      <c r="AK1030" s="44"/>
      <c r="AL1030" s="44"/>
      <c r="AM1030" s="44"/>
      <c r="AN1030" s="93"/>
      <c r="AO1030" s="93"/>
      <c r="AP1030" s="44"/>
      <c r="AQ1030" s="44"/>
      <c r="AR1030" s="44"/>
      <c r="AS1030" s="44"/>
      <c r="AT1030" s="44"/>
      <c r="AU1030" s="44"/>
      <c r="AV1030" s="44"/>
      <c r="AW1030" s="44"/>
    </row>
    <row r="1031" spans="14:49">
      <c r="N1031" s="93"/>
      <c r="AF1031" s="367"/>
      <c r="AG1031" s="368"/>
      <c r="AH1031" s="369"/>
      <c r="AI1031" s="370"/>
      <c r="AJ1031" s="44"/>
      <c r="AK1031" s="44"/>
      <c r="AL1031" s="44"/>
      <c r="AM1031" s="44"/>
      <c r="AN1031" s="93"/>
      <c r="AO1031" s="93"/>
      <c r="AP1031" s="44"/>
      <c r="AQ1031" s="44"/>
      <c r="AR1031" s="44"/>
      <c r="AS1031" s="44"/>
      <c r="AT1031" s="44"/>
      <c r="AU1031" s="44"/>
      <c r="AV1031" s="44"/>
      <c r="AW1031" s="44"/>
    </row>
    <row r="1032" spans="14:49">
      <c r="N1032" s="93"/>
      <c r="AF1032" s="367"/>
      <c r="AG1032" s="368"/>
      <c r="AH1032" s="369"/>
      <c r="AI1032" s="370"/>
      <c r="AJ1032" s="44"/>
      <c r="AK1032" s="44"/>
      <c r="AL1032" s="44"/>
      <c r="AM1032" s="44"/>
      <c r="AN1032" s="93"/>
      <c r="AO1032" s="93"/>
      <c r="AP1032" s="44"/>
      <c r="AQ1032" s="44"/>
      <c r="AR1032" s="44"/>
      <c r="AS1032" s="44"/>
      <c r="AT1032" s="44"/>
      <c r="AU1032" s="44"/>
      <c r="AV1032" s="44"/>
      <c r="AW1032" s="44"/>
    </row>
    <row r="1033" spans="14:49">
      <c r="N1033" s="93"/>
      <c r="AF1033" s="367"/>
      <c r="AG1033" s="368"/>
      <c r="AH1033" s="369"/>
      <c r="AI1033" s="370"/>
      <c r="AJ1033" s="44"/>
      <c r="AK1033" s="44"/>
      <c r="AL1033" s="44"/>
      <c r="AM1033" s="44"/>
      <c r="AN1033" s="93"/>
      <c r="AO1033" s="93"/>
      <c r="AP1033" s="44"/>
      <c r="AQ1033" s="44"/>
      <c r="AR1033" s="44"/>
      <c r="AS1033" s="44"/>
      <c r="AT1033" s="44"/>
      <c r="AU1033" s="44"/>
      <c r="AV1033" s="44"/>
      <c r="AW1033" s="44"/>
    </row>
    <row r="1034" spans="14:49">
      <c r="N1034" s="93"/>
      <c r="AF1034" s="367"/>
      <c r="AG1034" s="368"/>
      <c r="AH1034" s="369"/>
      <c r="AI1034" s="370"/>
      <c r="AJ1034" s="44"/>
      <c r="AK1034" s="44"/>
      <c r="AL1034" s="44"/>
      <c r="AM1034" s="44"/>
      <c r="AN1034" s="93"/>
      <c r="AO1034" s="93"/>
      <c r="AP1034" s="44"/>
      <c r="AQ1034" s="44"/>
      <c r="AR1034" s="44"/>
      <c r="AS1034" s="44"/>
      <c r="AT1034" s="44"/>
      <c r="AU1034" s="44"/>
      <c r="AV1034" s="44"/>
      <c r="AW1034" s="44"/>
    </row>
    <row r="1035" spans="14:49">
      <c r="N1035" s="93"/>
      <c r="AF1035" s="367"/>
      <c r="AG1035" s="368"/>
      <c r="AH1035" s="369"/>
      <c r="AI1035" s="370"/>
      <c r="AJ1035" s="44"/>
      <c r="AK1035" s="44"/>
      <c r="AL1035" s="44"/>
      <c r="AM1035" s="44"/>
      <c r="AN1035" s="93"/>
      <c r="AO1035" s="93"/>
      <c r="AP1035" s="44"/>
      <c r="AQ1035" s="44"/>
      <c r="AR1035" s="44"/>
      <c r="AS1035" s="44"/>
      <c r="AT1035" s="44"/>
      <c r="AU1035" s="44"/>
      <c r="AV1035" s="44"/>
      <c r="AW1035" s="44"/>
    </row>
    <row r="1036" spans="14:49">
      <c r="N1036" s="93"/>
      <c r="AF1036" s="367"/>
      <c r="AG1036" s="368"/>
      <c r="AH1036" s="369"/>
      <c r="AI1036" s="370"/>
      <c r="AJ1036" s="44"/>
      <c r="AK1036" s="44"/>
      <c r="AL1036" s="44"/>
      <c r="AM1036" s="44"/>
      <c r="AN1036" s="93"/>
      <c r="AO1036" s="93"/>
      <c r="AP1036" s="44"/>
      <c r="AQ1036" s="44"/>
      <c r="AR1036" s="44"/>
      <c r="AS1036" s="44"/>
      <c r="AT1036" s="44"/>
      <c r="AU1036" s="44"/>
      <c r="AV1036" s="44"/>
      <c r="AW1036" s="44"/>
    </row>
    <row r="1037" spans="14:49">
      <c r="N1037" s="93"/>
      <c r="AF1037" s="367"/>
      <c r="AG1037" s="368"/>
      <c r="AH1037" s="369"/>
      <c r="AI1037" s="370"/>
      <c r="AJ1037" s="44"/>
      <c r="AK1037" s="44"/>
      <c r="AL1037" s="44"/>
      <c r="AM1037" s="44"/>
      <c r="AN1037" s="93"/>
      <c r="AO1037" s="93"/>
      <c r="AP1037" s="44"/>
      <c r="AQ1037" s="44"/>
      <c r="AR1037" s="44"/>
      <c r="AS1037" s="44"/>
      <c r="AT1037" s="44"/>
      <c r="AU1037" s="44"/>
      <c r="AV1037" s="44"/>
      <c r="AW1037" s="44"/>
    </row>
    <row r="1038" spans="14:49">
      <c r="N1038" s="93"/>
      <c r="AF1038" s="367"/>
      <c r="AG1038" s="368"/>
      <c r="AH1038" s="369"/>
      <c r="AI1038" s="370"/>
      <c r="AJ1038" s="44"/>
      <c r="AK1038" s="44"/>
      <c r="AL1038" s="44"/>
      <c r="AM1038" s="44"/>
      <c r="AN1038" s="93"/>
      <c r="AO1038" s="93"/>
      <c r="AP1038" s="44"/>
      <c r="AQ1038" s="44"/>
      <c r="AR1038" s="44"/>
      <c r="AS1038" s="44"/>
      <c r="AT1038" s="44"/>
      <c r="AU1038" s="44"/>
      <c r="AV1038" s="44"/>
      <c r="AW1038" s="44"/>
    </row>
    <row r="1039" spans="14:49">
      <c r="N1039" s="93"/>
      <c r="AF1039" s="367"/>
      <c r="AG1039" s="368"/>
      <c r="AH1039" s="369"/>
      <c r="AI1039" s="370"/>
      <c r="AJ1039" s="44"/>
      <c r="AK1039" s="44"/>
      <c r="AL1039" s="44"/>
      <c r="AM1039" s="44"/>
      <c r="AN1039" s="93"/>
      <c r="AO1039" s="93"/>
      <c r="AP1039" s="44"/>
      <c r="AQ1039" s="44"/>
      <c r="AR1039" s="44"/>
      <c r="AS1039" s="44"/>
      <c r="AT1039" s="44"/>
      <c r="AU1039" s="44"/>
      <c r="AV1039" s="44"/>
      <c r="AW1039" s="44"/>
    </row>
    <row r="1040" spans="14:49">
      <c r="N1040" s="93"/>
      <c r="AF1040" s="367"/>
      <c r="AG1040" s="368"/>
      <c r="AH1040" s="369"/>
      <c r="AI1040" s="370"/>
      <c r="AJ1040" s="44"/>
      <c r="AK1040" s="44"/>
      <c r="AL1040" s="44"/>
      <c r="AM1040" s="44"/>
      <c r="AN1040" s="93"/>
      <c r="AO1040" s="93"/>
      <c r="AP1040" s="44"/>
      <c r="AQ1040" s="44"/>
      <c r="AR1040" s="44"/>
      <c r="AS1040" s="44"/>
      <c r="AT1040" s="44"/>
      <c r="AU1040" s="44"/>
      <c r="AV1040" s="44"/>
      <c r="AW1040" s="44"/>
    </row>
    <row r="1041" spans="14:49">
      <c r="N1041" s="93"/>
      <c r="AF1041" s="367"/>
      <c r="AG1041" s="368"/>
      <c r="AH1041" s="369"/>
      <c r="AI1041" s="370"/>
      <c r="AJ1041" s="44"/>
      <c r="AK1041" s="44"/>
      <c r="AL1041" s="44"/>
      <c r="AM1041" s="44"/>
      <c r="AN1041" s="93"/>
      <c r="AO1041" s="93"/>
      <c r="AP1041" s="44"/>
      <c r="AQ1041" s="44"/>
      <c r="AR1041" s="44"/>
      <c r="AS1041" s="44"/>
      <c r="AT1041" s="44"/>
      <c r="AU1041" s="44"/>
      <c r="AV1041" s="44"/>
      <c r="AW1041" s="44"/>
    </row>
    <row r="1042" spans="14:49">
      <c r="N1042" s="93"/>
      <c r="AF1042" s="367"/>
      <c r="AG1042" s="368"/>
      <c r="AH1042" s="369"/>
      <c r="AI1042" s="370"/>
      <c r="AJ1042" s="44"/>
      <c r="AK1042" s="44"/>
      <c r="AL1042" s="44"/>
      <c r="AM1042" s="44"/>
      <c r="AN1042" s="93"/>
      <c r="AO1042" s="93"/>
      <c r="AP1042" s="44"/>
      <c r="AQ1042" s="44"/>
      <c r="AR1042" s="44"/>
      <c r="AS1042" s="44"/>
      <c r="AT1042" s="44"/>
      <c r="AU1042" s="44"/>
      <c r="AV1042" s="44"/>
      <c r="AW1042" s="44"/>
    </row>
    <row r="1043" spans="14:49">
      <c r="N1043" s="93"/>
      <c r="AF1043" s="367"/>
      <c r="AG1043" s="368"/>
      <c r="AH1043" s="369"/>
      <c r="AI1043" s="370"/>
      <c r="AJ1043" s="44"/>
      <c r="AK1043" s="44"/>
      <c r="AL1043" s="44"/>
      <c r="AM1043" s="44"/>
      <c r="AN1043" s="93"/>
      <c r="AO1043" s="93"/>
      <c r="AP1043" s="44"/>
      <c r="AQ1043" s="44"/>
      <c r="AR1043" s="44"/>
      <c r="AS1043" s="44"/>
      <c r="AT1043" s="44"/>
      <c r="AU1043" s="44"/>
      <c r="AV1043" s="44"/>
      <c r="AW1043" s="44"/>
    </row>
    <row r="1044" spans="14:49">
      <c r="N1044" s="93"/>
      <c r="AF1044" s="367"/>
      <c r="AG1044" s="368"/>
      <c r="AH1044" s="369"/>
      <c r="AI1044" s="370"/>
      <c r="AJ1044" s="44"/>
      <c r="AK1044" s="44"/>
      <c r="AL1044" s="44"/>
      <c r="AM1044" s="44"/>
      <c r="AN1044" s="93"/>
      <c r="AO1044" s="93"/>
      <c r="AP1044" s="44"/>
      <c r="AQ1044" s="44"/>
      <c r="AR1044" s="44"/>
      <c r="AS1044" s="44"/>
      <c r="AT1044" s="44"/>
      <c r="AU1044" s="44"/>
      <c r="AV1044" s="44"/>
      <c r="AW1044" s="44"/>
    </row>
    <row r="1045" spans="14:49">
      <c r="N1045" s="93"/>
      <c r="AF1045" s="367"/>
      <c r="AG1045" s="368"/>
      <c r="AH1045" s="369"/>
      <c r="AI1045" s="370"/>
      <c r="AJ1045" s="44"/>
      <c r="AK1045" s="44"/>
      <c r="AL1045" s="44"/>
      <c r="AM1045" s="44"/>
      <c r="AN1045" s="93"/>
      <c r="AO1045" s="93"/>
      <c r="AP1045" s="44"/>
      <c r="AQ1045" s="44"/>
      <c r="AR1045" s="44"/>
      <c r="AS1045" s="44"/>
      <c r="AT1045" s="44"/>
      <c r="AU1045" s="44"/>
      <c r="AV1045" s="44"/>
      <c r="AW1045" s="44"/>
    </row>
    <row r="1046" spans="14:49">
      <c r="N1046" s="93"/>
      <c r="AF1046" s="367"/>
      <c r="AG1046" s="368"/>
      <c r="AH1046" s="369"/>
      <c r="AI1046" s="370"/>
      <c r="AJ1046" s="44"/>
      <c r="AK1046" s="44"/>
      <c r="AL1046" s="44"/>
      <c r="AM1046" s="44"/>
      <c r="AN1046" s="93"/>
      <c r="AO1046" s="93"/>
      <c r="AP1046" s="44"/>
      <c r="AQ1046" s="44"/>
      <c r="AR1046" s="44"/>
      <c r="AS1046" s="44"/>
      <c r="AT1046" s="44"/>
      <c r="AU1046" s="44"/>
      <c r="AV1046" s="44"/>
      <c r="AW1046" s="44"/>
    </row>
    <row r="1047" spans="14:49">
      <c r="N1047" s="93"/>
      <c r="AF1047" s="367"/>
      <c r="AG1047" s="368"/>
      <c r="AH1047" s="369"/>
      <c r="AI1047" s="370"/>
      <c r="AJ1047" s="44"/>
      <c r="AK1047" s="44"/>
      <c r="AL1047" s="44"/>
      <c r="AM1047" s="44"/>
      <c r="AN1047" s="93"/>
      <c r="AO1047" s="93"/>
      <c r="AP1047" s="44"/>
      <c r="AQ1047" s="44"/>
      <c r="AR1047" s="44"/>
      <c r="AS1047" s="44"/>
      <c r="AT1047" s="44"/>
      <c r="AU1047" s="44"/>
      <c r="AV1047" s="44"/>
      <c r="AW1047" s="44"/>
    </row>
    <row r="1048" spans="14:49">
      <c r="N1048" s="93"/>
      <c r="AF1048" s="367"/>
      <c r="AG1048" s="368"/>
      <c r="AH1048" s="369"/>
      <c r="AI1048" s="370"/>
      <c r="AJ1048" s="44"/>
      <c r="AK1048" s="44"/>
      <c r="AL1048" s="44"/>
      <c r="AM1048" s="44"/>
      <c r="AN1048" s="93"/>
      <c r="AO1048" s="93"/>
      <c r="AP1048" s="44"/>
      <c r="AQ1048" s="44"/>
      <c r="AR1048" s="44"/>
      <c r="AS1048" s="44"/>
      <c r="AT1048" s="44"/>
      <c r="AU1048" s="44"/>
      <c r="AV1048" s="44"/>
      <c r="AW1048" s="44"/>
    </row>
    <row r="1049" spans="14:49">
      <c r="N1049" s="93"/>
      <c r="AF1049" s="367"/>
      <c r="AG1049" s="368"/>
      <c r="AH1049" s="369"/>
      <c r="AI1049" s="370"/>
      <c r="AJ1049" s="44"/>
      <c r="AK1049" s="44"/>
      <c r="AL1049" s="44"/>
      <c r="AM1049" s="44"/>
      <c r="AN1049" s="93"/>
      <c r="AO1049" s="93"/>
      <c r="AP1049" s="44"/>
      <c r="AQ1049" s="44"/>
      <c r="AR1049" s="44"/>
      <c r="AS1049" s="44"/>
      <c r="AT1049" s="44"/>
      <c r="AU1049" s="44"/>
      <c r="AV1049" s="44"/>
      <c r="AW1049" s="44"/>
    </row>
    <row r="1050" spans="14:49">
      <c r="N1050" s="93"/>
      <c r="AF1050" s="367"/>
      <c r="AG1050" s="368"/>
      <c r="AH1050" s="369"/>
      <c r="AI1050" s="370"/>
      <c r="AJ1050" s="44"/>
      <c r="AK1050" s="44"/>
      <c r="AL1050" s="44"/>
      <c r="AM1050" s="44"/>
      <c r="AN1050" s="93"/>
      <c r="AO1050" s="93"/>
      <c r="AP1050" s="44"/>
      <c r="AQ1050" s="44"/>
      <c r="AR1050" s="44"/>
      <c r="AS1050" s="44"/>
      <c r="AT1050" s="44"/>
      <c r="AU1050" s="44"/>
      <c r="AV1050" s="44"/>
      <c r="AW1050" s="44"/>
    </row>
    <row r="1051" spans="14:49">
      <c r="N1051" s="93"/>
      <c r="AF1051" s="367"/>
      <c r="AG1051" s="368"/>
      <c r="AH1051" s="369"/>
      <c r="AI1051" s="370"/>
      <c r="AJ1051" s="44"/>
      <c r="AK1051" s="44"/>
      <c r="AL1051" s="44"/>
      <c r="AM1051" s="44"/>
      <c r="AN1051" s="93"/>
      <c r="AO1051" s="93"/>
      <c r="AP1051" s="44"/>
      <c r="AQ1051" s="44"/>
      <c r="AR1051" s="44"/>
      <c r="AS1051" s="44"/>
      <c r="AT1051" s="44"/>
      <c r="AU1051" s="44"/>
      <c r="AV1051" s="44"/>
      <c r="AW1051" s="44"/>
    </row>
    <row r="1052" spans="14:49">
      <c r="N1052" s="93"/>
      <c r="AF1052" s="367"/>
      <c r="AG1052" s="368"/>
      <c r="AH1052" s="369"/>
      <c r="AI1052" s="370"/>
      <c r="AJ1052" s="44"/>
      <c r="AK1052" s="44"/>
      <c r="AL1052" s="44"/>
      <c r="AM1052" s="44"/>
      <c r="AN1052" s="93"/>
      <c r="AO1052" s="93"/>
      <c r="AP1052" s="44"/>
      <c r="AQ1052" s="44"/>
      <c r="AR1052" s="44"/>
      <c r="AS1052" s="44"/>
      <c r="AT1052" s="44"/>
      <c r="AU1052" s="44"/>
      <c r="AV1052" s="44"/>
      <c r="AW1052" s="44"/>
    </row>
    <row r="1053" spans="14:49">
      <c r="N1053" s="93"/>
      <c r="AF1053" s="367"/>
      <c r="AG1053" s="368"/>
      <c r="AH1053" s="369"/>
      <c r="AI1053" s="370"/>
      <c r="AJ1053" s="44"/>
      <c r="AK1053" s="44"/>
      <c r="AL1053" s="44"/>
      <c r="AM1053" s="44"/>
      <c r="AN1053" s="93"/>
      <c r="AO1053" s="93"/>
      <c r="AP1053" s="44"/>
      <c r="AQ1053" s="44"/>
      <c r="AR1053" s="44"/>
      <c r="AS1053" s="44"/>
      <c r="AT1053" s="44"/>
      <c r="AU1053" s="44"/>
      <c r="AV1053" s="44"/>
      <c r="AW1053" s="44"/>
    </row>
    <row r="1054" spans="14:49">
      <c r="N1054" s="93"/>
      <c r="AF1054" s="367"/>
      <c r="AG1054" s="368"/>
      <c r="AH1054" s="369"/>
      <c r="AI1054" s="370"/>
      <c r="AJ1054" s="44"/>
      <c r="AK1054" s="44"/>
      <c r="AL1054" s="44"/>
      <c r="AM1054" s="44"/>
      <c r="AN1054" s="93"/>
      <c r="AO1054" s="93"/>
      <c r="AP1054" s="44"/>
      <c r="AQ1054" s="44"/>
      <c r="AR1054" s="44"/>
      <c r="AS1054" s="44"/>
      <c r="AT1054" s="44"/>
      <c r="AU1054" s="44"/>
      <c r="AV1054" s="44"/>
      <c r="AW1054" s="44"/>
    </row>
    <row r="1055" spans="14:49">
      <c r="N1055" s="93"/>
      <c r="AF1055" s="367"/>
      <c r="AG1055" s="368"/>
      <c r="AH1055" s="369"/>
      <c r="AI1055" s="370"/>
      <c r="AJ1055" s="44"/>
      <c r="AK1055" s="44"/>
      <c r="AL1055" s="44"/>
      <c r="AM1055" s="44"/>
      <c r="AN1055" s="93"/>
      <c r="AO1055" s="93"/>
      <c r="AP1055" s="44"/>
      <c r="AQ1055" s="44"/>
      <c r="AR1055" s="44"/>
      <c r="AS1055" s="44"/>
      <c r="AT1055" s="44"/>
      <c r="AU1055" s="44"/>
      <c r="AV1055" s="44"/>
      <c r="AW1055" s="44"/>
    </row>
    <row r="1056" spans="14:49">
      <c r="N1056" s="93"/>
      <c r="AF1056" s="367"/>
      <c r="AG1056" s="368"/>
      <c r="AH1056" s="369"/>
      <c r="AI1056" s="370"/>
      <c r="AJ1056" s="44"/>
      <c r="AK1056" s="44"/>
      <c r="AL1056" s="44"/>
      <c r="AM1056" s="44"/>
      <c r="AN1056" s="93"/>
      <c r="AO1056" s="93"/>
      <c r="AP1056" s="44"/>
      <c r="AQ1056" s="44"/>
      <c r="AR1056" s="44"/>
      <c r="AS1056" s="44"/>
      <c r="AT1056" s="44"/>
      <c r="AU1056" s="44"/>
      <c r="AV1056" s="44"/>
      <c r="AW1056" s="44"/>
    </row>
    <row r="1057" spans="14:49">
      <c r="N1057" s="93"/>
      <c r="AF1057" s="367"/>
      <c r="AG1057" s="368"/>
      <c r="AH1057" s="369"/>
      <c r="AI1057" s="370"/>
      <c r="AJ1057" s="44"/>
      <c r="AK1057" s="44"/>
      <c r="AL1057" s="44"/>
      <c r="AM1057" s="44"/>
      <c r="AN1057" s="93"/>
      <c r="AO1057" s="93"/>
      <c r="AP1057" s="44"/>
      <c r="AQ1057" s="44"/>
      <c r="AR1057" s="44"/>
      <c r="AS1057" s="44"/>
      <c r="AT1057" s="44"/>
      <c r="AU1057" s="44"/>
      <c r="AV1057" s="44"/>
      <c r="AW1057" s="44"/>
    </row>
    <row r="1058" spans="14:49">
      <c r="N1058" s="93"/>
      <c r="AF1058" s="367"/>
      <c r="AG1058" s="368"/>
      <c r="AH1058" s="369"/>
      <c r="AI1058" s="370"/>
      <c r="AJ1058" s="44"/>
      <c r="AK1058" s="44"/>
      <c r="AL1058" s="44"/>
      <c r="AM1058" s="44"/>
      <c r="AN1058" s="93"/>
      <c r="AO1058" s="93"/>
      <c r="AP1058" s="44"/>
      <c r="AQ1058" s="44"/>
      <c r="AR1058" s="44"/>
      <c r="AS1058" s="44"/>
      <c r="AT1058" s="44"/>
      <c r="AU1058" s="44"/>
      <c r="AV1058" s="44"/>
      <c r="AW1058" s="44"/>
    </row>
    <row r="1059" spans="14:49">
      <c r="N1059" s="93"/>
      <c r="AF1059" s="367"/>
      <c r="AG1059" s="368"/>
      <c r="AH1059" s="369"/>
      <c r="AI1059" s="370"/>
      <c r="AJ1059" s="44"/>
      <c r="AK1059" s="44"/>
      <c r="AL1059" s="44"/>
      <c r="AM1059" s="44"/>
      <c r="AN1059" s="93"/>
      <c r="AO1059" s="93"/>
      <c r="AP1059" s="44"/>
      <c r="AQ1059" s="44"/>
      <c r="AR1059" s="44"/>
      <c r="AS1059" s="44"/>
      <c r="AT1059" s="44"/>
      <c r="AU1059" s="44"/>
      <c r="AV1059" s="44"/>
      <c r="AW1059" s="44"/>
    </row>
    <row r="1060" spans="14:49">
      <c r="N1060" s="93"/>
      <c r="AF1060" s="367"/>
      <c r="AG1060" s="368"/>
      <c r="AH1060" s="369"/>
      <c r="AI1060" s="370"/>
      <c r="AJ1060" s="44"/>
      <c r="AK1060" s="44"/>
      <c r="AL1060" s="44"/>
      <c r="AM1060" s="44"/>
      <c r="AN1060" s="93"/>
      <c r="AO1060" s="93"/>
      <c r="AP1060" s="44"/>
      <c r="AQ1060" s="44"/>
      <c r="AR1060" s="44"/>
      <c r="AS1060" s="44"/>
      <c r="AT1060" s="44"/>
      <c r="AU1060" s="44"/>
      <c r="AV1060" s="44"/>
      <c r="AW1060" s="44"/>
    </row>
    <row r="1061" spans="14:49">
      <c r="N1061" s="93"/>
      <c r="AF1061" s="367"/>
      <c r="AG1061" s="368"/>
      <c r="AH1061" s="369"/>
      <c r="AI1061" s="370"/>
      <c r="AJ1061" s="44"/>
      <c r="AK1061" s="44"/>
      <c r="AL1061" s="44"/>
      <c r="AM1061" s="44"/>
      <c r="AN1061" s="93"/>
      <c r="AO1061" s="93"/>
      <c r="AP1061" s="44"/>
      <c r="AQ1061" s="44"/>
      <c r="AR1061" s="44"/>
      <c r="AS1061" s="44"/>
      <c r="AT1061" s="44"/>
      <c r="AU1061" s="44"/>
      <c r="AV1061" s="44"/>
      <c r="AW1061" s="44"/>
    </row>
    <row r="1062" spans="14:49">
      <c r="N1062" s="93"/>
      <c r="AF1062" s="367"/>
      <c r="AG1062" s="368"/>
      <c r="AH1062" s="369"/>
      <c r="AI1062" s="370"/>
      <c r="AJ1062" s="44"/>
      <c r="AK1062" s="44"/>
      <c r="AL1062" s="44"/>
      <c r="AM1062" s="44"/>
      <c r="AN1062" s="93"/>
      <c r="AO1062" s="93"/>
      <c r="AP1062" s="44"/>
      <c r="AQ1062" s="44"/>
      <c r="AR1062" s="44"/>
      <c r="AS1062" s="44"/>
      <c r="AT1062" s="44"/>
      <c r="AU1062" s="44"/>
      <c r="AV1062" s="44"/>
      <c r="AW1062" s="44"/>
    </row>
    <row r="1063" spans="14:49">
      <c r="N1063" s="93"/>
      <c r="AF1063" s="367"/>
      <c r="AG1063" s="368"/>
      <c r="AH1063" s="369"/>
      <c r="AI1063" s="370"/>
      <c r="AJ1063" s="44"/>
      <c r="AK1063" s="44"/>
      <c r="AL1063" s="44"/>
      <c r="AM1063" s="44"/>
      <c r="AN1063" s="93"/>
      <c r="AO1063" s="93"/>
      <c r="AP1063" s="44"/>
      <c r="AQ1063" s="44"/>
      <c r="AR1063" s="44"/>
      <c r="AS1063" s="44"/>
      <c r="AT1063" s="44"/>
      <c r="AU1063" s="44"/>
      <c r="AV1063" s="44"/>
      <c r="AW1063" s="44"/>
    </row>
    <row r="1064" spans="14:49">
      <c r="N1064" s="93"/>
      <c r="AF1064" s="367"/>
      <c r="AG1064" s="368"/>
      <c r="AH1064" s="369"/>
      <c r="AI1064" s="370"/>
      <c r="AJ1064" s="44"/>
      <c r="AK1064" s="44"/>
      <c r="AL1064" s="44"/>
      <c r="AM1064" s="44"/>
      <c r="AN1064" s="93"/>
      <c r="AO1064" s="93"/>
      <c r="AP1064" s="44"/>
      <c r="AQ1064" s="44"/>
      <c r="AR1064" s="44"/>
      <c r="AS1064" s="44"/>
      <c r="AT1064" s="44"/>
      <c r="AU1064" s="44"/>
      <c r="AV1064" s="44"/>
      <c r="AW1064" s="44"/>
    </row>
    <row r="1065" spans="14:49">
      <c r="N1065" s="93"/>
      <c r="AF1065" s="367"/>
      <c r="AG1065" s="368"/>
      <c r="AH1065" s="369"/>
      <c r="AI1065" s="370"/>
      <c r="AJ1065" s="44"/>
      <c r="AK1065" s="44"/>
      <c r="AL1065" s="44"/>
      <c r="AM1065" s="44"/>
      <c r="AN1065" s="93"/>
      <c r="AO1065" s="93"/>
      <c r="AP1065" s="44"/>
      <c r="AQ1065" s="44"/>
      <c r="AR1065" s="44"/>
      <c r="AS1065" s="44"/>
      <c r="AT1065" s="44"/>
      <c r="AU1065" s="44"/>
      <c r="AV1065" s="44"/>
      <c r="AW1065" s="44"/>
    </row>
    <row r="1066" spans="14:49">
      <c r="N1066" s="93"/>
      <c r="AF1066" s="367"/>
      <c r="AG1066" s="368"/>
      <c r="AH1066" s="369"/>
      <c r="AI1066" s="370"/>
      <c r="AJ1066" s="44"/>
      <c r="AK1066" s="44"/>
      <c r="AL1066" s="44"/>
      <c r="AM1066" s="44"/>
      <c r="AN1066" s="93"/>
      <c r="AO1066" s="93"/>
      <c r="AP1066" s="44"/>
      <c r="AQ1066" s="44"/>
      <c r="AR1066" s="44"/>
      <c r="AS1066" s="44"/>
      <c r="AT1066" s="44"/>
      <c r="AU1066" s="44"/>
      <c r="AV1066" s="44"/>
      <c r="AW1066" s="44"/>
    </row>
    <row r="1067" spans="14:49">
      <c r="N1067" s="93"/>
      <c r="AF1067" s="367"/>
      <c r="AG1067" s="368"/>
      <c r="AH1067" s="369"/>
      <c r="AI1067" s="370"/>
      <c r="AJ1067" s="44"/>
      <c r="AK1067" s="44"/>
      <c r="AL1067" s="44"/>
      <c r="AM1067" s="44"/>
      <c r="AN1067" s="93"/>
      <c r="AO1067" s="93"/>
      <c r="AP1067" s="44"/>
      <c r="AQ1067" s="44"/>
      <c r="AR1067" s="44"/>
      <c r="AS1067" s="44"/>
      <c r="AT1067" s="44"/>
      <c r="AU1067" s="44"/>
      <c r="AV1067" s="44"/>
      <c r="AW1067" s="44"/>
    </row>
    <row r="1068" spans="14:49">
      <c r="N1068" s="93"/>
      <c r="AF1068" s="367"/>
      <c r="AG1068" s="368"/>
      <c r="AH1068" s="369"/>
      <c r="AI1068" s="370"/>
      <c r="AJ1068" s="44"/>
      <c r="AK1068" s="44"/>
      <c r="AL1068" s="44"/>
      <c r="AM1068" s="44"/>
      <c r="AN1068" s="93"/>
      <c r="AO1068" s="93"/>
      <c r="AP1068" s="44"/>
      <c r="AQ1068" s="44"/>
      <c r="AR1068" s="44"/>
      <c r="AS1068" s="44"/>
      <c r="AT1068" s="44"/>
      <c r="AU1068" s="44"/>
      <c r="AV1068" s="44"/>
      <c r="AW1068" s="44"/>
    </row>
    <row r="1069" spans="14:49">
      <c r="N1069" s="93"/>
      <c r="AF1069" s="367"/>
      <c r="AG1069" s="368"/>
      <c r="AH1069" s="369"/>
      <c r="AI1069" s="370"/>
      <c r="AJ1069" s="44"/>
      <c r="AK1069" s="44"/>
      <c r="AL1069" s="44"/>
      <c r="AM1069" s="44"/>
      <c r="AN1069" s="93"/>
      <c r="AO1069" s="93"/>
      <c r="AP1069" s="44"/>
      <c r="AQ1069" s="44"/>
      <c r="AR1069" s="44"/>
      <c r="AS1069" s="44"/>
      <c r="AT1069" s="44"/>
      <c r="AU1069" s="44"/>
      <c r="AV1069" s="44"/>
      <c r="AW1069" s="44"/>
    </row>
    <row r="1070" spans="14:49">
      <c r="N1070" s="93"/>
      <c r="AF1070" s="367"/>
      <c r="AG1070" s="368"/>
      <c r="AH1070" s="369"/>
      <c r="AI1070" s="370"/>
      <c r="AJ1070" s="44"/>
      <c r="AK1070" s="44"/>
      <c r="AL1070" s="44"/>
      <c r="AM1070" s="44"/>
      <c r="AN1070" s="93"/>
      <c r="AO1070" s="93"/>
      <c r="AP1070" s="44"/>
      <c r="AQ1070" s="44"/>
      <c r="AR1070" s="44"/>
      <c r="AS1070" s="44"/>
      <c r="AT1070" s="44"/>
      <c r="AU1070" s="44"/>
      <c r="AV1070" s="44"/>
      <c r="AW1070" s="44"/>
    </row>
    <row r="1071" spans="14:49">
      <c r="N1071" s="93"/>
      <c r="AF1071" s="367"/>
      <c r="AG1071" s="368"/>
      <c r="AH1071" s="369"/>
      <c r="AI1071" s="370"/>
      <c r="AJ1071" s="44"/>
      <c r="AK1071" s="44"/>
      <c r="AL1071" s="44"/>
      <c r="AM1071" s="44"/>
      <c r="AN1071" s="93"/>
      <c r="AO1071" s="93"/>
      <c r="AP1071" s="44"/>
      <c r="AQ1071" s="44"/>
      <c r="AR1071" s="44"/>
      <c r="AS1071" s="44"/>
      <c r="AT1071" s="44"/>
      <c r="AU1071" s="44"/>
      <c r="AV1071" s="44"/>
      <c r="AW1071" s="44"/>
    </row>
    <row r="1072" spans="14:49">
      <c r="N1072" s="93"/>
      <c r="AF1072" s="367"/>
      <c r="AG1072" s="368"/>
      <c r="AH1072" s="369"/>
      <c r="AI1072" s="370"/>
      <c r="AJ1072" s="44"/>
      <c r="AK1072" s="44"/>
      <c r="AL1072" s="44"/>
      <c r="AM1072" s="44"/>
      <c r="AN1072" s="93"/>
      <c r="AO1072" s="93"/>
      <c r="AP1072" s="44"/>
      <c r="AQ1072" s="44"/>
      <c r="AR1072" s="44"/>
      <c r="AS1072" s="44"/>
      <c r="AT1072" s="44"/>
      <c r="AU1072" s="44"/>
      <c r="AV1072" s="44"/>
      <c r="AW1072" s="44"/>
    </row>
    <row r="1073" spans="14:49">
      <c r="N1073" s="93"/>
      <c r="AF1073" s="367"/>
      <c r="AG1073" s="368"/>
      <c r="AH1073" s="369"/>
      <c r="AI1073" s="370"/>
      <c r="AJ1073" s="44"/>
      <c r="AK1073" s="44"/>
      <c r="AL1073" s="44"/>
      <c r="AM1073" s="44"/>
      <c r="AN1073" s="93"/>
      <c r="AO1073" s="93"/>
      <c r="AP1073" s="44"/>
      <c r="AQ1073" s="44"/>
      <c r="AR1073" s="44"/>
      <c r="AS1073" s="44"/>
      <c r="AT1073" s="44"/>
      <c r="AU1073" s="44"/>
      <c r="AV1073" s="44"/>
      <c r="AW1073" s="44"/>
    </row>
    <row r="1074" spans="14:49">
      <c r="N1074" s="93"/>
      <c r="AF1074" s="367"/>
      <c r="AG1074" s="368"/>
      <c r="AH1074" s="369"/>
      <c r="AI1074" s="370"/>
      <c r="AJ1074" s="44"/>
      <c r="AK1074" s="44"/>
      <c r="AL1074" s="44"/>
      <c r="AM1074" s="44"/>
      <c r="AN1074" s="93"/>
      <c r="AO1074" s="93"/>
      <c r="AP1074" s="44"/>
      <c r="AQ1074" s="44"/>
      <c r="AR1074" s="44"/>
      <c r="AS1074" s="44"/>
      <c r="AT1074" s="44"/>
      <c r="AU1074" s="44"/>
      <c r="AV1074" s="44"/>
      <c r="AW1074" s="44"/>
    </row>
    <row r="1075" spans="14:49">
      <c r="N1075" s="93"/>
      <c r="AF1075" s="367"/>
      <c r="AG1075" s="368"/>
      <c r="AH1075" s="369"/>
      <c r="AI1075" s="370"/>
      <c r="AJ1075" s="44"/>
      <c r="AK1075" s="44"/>
      <c r="AL1075" s="44"/>
      <c r="AM1075" s="44"/>
      <c r="AN1075" s="93"/>
      <c r="AO1075" s="93"/>
      <c r="AP1075" s="44"/>
      <c r="AQ1075" s="44"/>
      <c r="AR1075" s="44"/>
      <c r="AS1075" s="44"/>
      <c r="AT1075" s="44"/>
      <c r="AU1075" s="44"/>
      <c r="AV1075" s="44"/>
      <c r="AW1075" s="44"/>
    </row>
    <row r="1076" spans="14:49">
      <c r="N1076" s="93"/>
      <c r="AF1076" s="367"/>
      <c r="AG1076" s="368"/>
      <c r="AH1076" s="369"/>
      <c r="AI1076" s="370"/>
      <c r="AJ1076" s="44"/>
      <c r="AK1076" s="44"/>
      <c r="AL1076" s="44"/>
      <c r="AM1076" s="44"/>
      <c r="AN1076" s="93"/>
      <c r="AO1076" s="93"/>
      <c r="AP1076" s="44"/>
      <c r="AQ1076" s="44"/>
      <c r="AR1076" s="44"/>
      <c r="AS1076" s="44"/>
      <c r="AT1076" s="44"/>
      <c r="AU1076" s="44"/>
      <c r="AV1076" s="44"/>
      <c r="AW1076" s="44"/>
    </row>
    <row r="1077" spans="14:49">
      <c r="N1077" s="93"/>
      <c r="AF1077" s="367"/>
      <c r="AG1077" s="368"/>
      <c r="AH1077" s="369"/>
      <c r="AI1077" s="370"/>
      <c r="AJ1077" s="44"/>
      <c r="AK1077" s="44"/>
      <c r="AL1077" s="44"/>
      <c r="AM1077" s="44"/>
      <c r="AN1077" s="93"/>
      <c r="AO1077" s="93"/>
      <c r="AP1077" s="44"/>
      <c r="AQ1077" s="44"/>
      <c r="AR1077" s="44"/>
      <c r="AS1077" s="44"/>
      <c r="AT1077" s="44"/>
      <c r="AU1077" s="44"/>
      <c r="AV1077" s="44"/>
      <c r="AW1077" s="44"/>
    </row>
    <row r="1078" spans="14:49">
      <c r="N1078" s="93"/>
      <c r="AF1078" s="367"/>
      <c r="AG1078" s="368"/>
      <c r="AH1078" s="369"/>
      <c r="AI1078" s="370"/>
      <c r="AJ1078" s="44"/>
      <c r="AK1078" s="44"/>
      <c r="AL1078" s="44"/>
      <c r="AM1078" s="44"/>
      <c r="AN1078" s="93"/>
      <c r="AO1078" s="93"/>
      <c r="AP1078" s="44"/>
      <c r="AQ1078" s="44"/>
      <c r="AR1078" s="44"/>
      <c r="AS1078" s="44"/>
      <c r="AT1078" s="44"/>
      <c r="AU1078" s="44"/>
      <c r="AV1078" s="44"/>
      <c r="AW1078" s="44"/>
    </row>
    <row r="1079" spans="14:49">
      <c r="N1079" s="93"/>
      <c r="AF1079" s="367"/>
      <c r="AG1079" s="368"/>
      <c r="AH1079" s="369"/>
      <c r="AI1079" s="370"/>
      <c r="AJ1079" s="44"/>
      <c r="AK1079" s="44"/>
      <c r="AL1079" s="44"/>
      <c r="AM1079" s="44"/>
      <c r="AN1079" s="93"/>
      <c r="AO1079" s="93"/>
      <c r="AP1079" s="44"/>
      <c r="AQ1079" s="44"/>
      <c r="AR1079" s="44"/>
      <c r="AS1079" s="44"/>
      <c r="AT1079" s="44"/>
      <c r="AU1079" s="44"/>
      <c r="AV1079" s="44"/>
      <c r="AW1079" s="44"/>
    </row>
    <row r="1080" spans="14:49">
      <c r="N1080" s="93"/>
      <c r="AF1080" s="367"/>
      <c r="AG1080" s="368"/>
      <c r="AH1080" s="369"/>
      <c r="AI1080" s="370"/>
      <c r="AJ1080" s="44"/>
      <c r="AK1080" s="44"/>
      <c r="AL1080" s="44"/>
      <c r="AM1080" s="44"/>
      <c r="AN1080" s="93"/>
      <c r="AO1080" s="93"/>
      <c r="AP1080" s="44"/>
      <c r="AQ1080" s="44"/>
      <c r="AR1080" s="44"/>
      <c r="AS1080" s="44"/>
      <c r="AT1080" s="44"/>
      <c r="AU1080" s="44"/>
      <c r="AV1080" s="44"/>
      <c r="AW1080" s="44"/>
    </row>
    <row r="1081" spans="14:49">
      <c r="N1081" s="93"/>
      <c r="AF1081" s="367"/>
      <c r="AG1081" s="368"/>
      <c r="AH1081" s="369"/>
      <c r="AI1081" s="370"/>
      <c r="AJ1081" s="44"/>
      <c r="AK1081" s="44"/>
      <c r="AL1081" s="44"/>
      <c r="AM1081" s="44"/>
      <c r="AN1081" s="93"/>
      <c r="AO1081" s="93"/>
      <c r="AP1081" s="44"/>
      <c r="AQ1081" s="44"/>
      <c r="AR1081" s="44"/>
      <c r="AS1081" s="44"/>
      <c r="AT1081" s="44"/>
      <c r="AU1081" s="44"/>
      <c r="AV1081" s="44"/>
      <c r="AW1081" s="44"/>
    </row>
    <row r="1082" spans="14:49">
      <c r="N1082" s="93"/>
      <c r="AF1082" s="367"/>
      <c r="AG1082" s="368"/>
      <c r="AH1082" s="369"/>
      <c r="AI1082" s="370"/>
      <c r="AJ1082" s="44"/>
      <c r="AK1082" s="44"/>
      <c r="AL1082" s="44"/>
      <c r="AM1082" s="44"/>
      <c r="AN1082" s="93"/>
      <c r="AO1082" s="93"/>
      <c r="AP1082" s="44"/>
      <c r="AQ1082" s="44"/>
      <c r="AR1082" s="44"/>
      <c r="AS1082" s="44"/>
      <c r="AT1082" s="44"/>
      <c r="AU1082" s="44"/>
      <c r="AV1082" s="44"/>
      <c r="AW1082" s="44"/>
    </row>
    <row r="1083" spans="14:49">
      <c r="N1083" s="93"/>
      <c r="AF1083" s="367"/>
      <c r="AG1083" s="368"/>
      <c r="AH1083" s="369"/>
      <c r="AI1083" s="370"/>
      <c r="AJ1083" s="44"/>
      <c r="AK1083" s="44"/>
      <c r="AL1083" s="44"/>
      <c r="AM1083" s="44"/>
      <c r="AN1083" s="93"/>
      <c r="AO1083" s="93"/>
      <c r="AP1083" s="44"/>
      <c r="AQ1083" s="44"/>
      <c r="AR1083" s="44"/>
      <c r="AS1083" s="44"/>
      <c r="AT1083" s="44"/>
      <c r="AU1083" s="44"/>
      <c r="AV1083" s="44"/>
      <c r="AW1083" s="44"/>
    </row>
    <row r="1084" spans="14:49">
      <c r="N1084" s="93"/>
      <c r="AF1084" s="367"/>
      <c r="AG1084" s="368"/>
      <c r="AH1084" s="369"/>
      <c r="AI1084" s="370"/>
      <c r="AJ1084" s="44"/>
      <c r="AK1084" s="44"/>
      <c r="AL1084" s="44"/>
      <c r="AM1084" s="44"/>
      <c r="AN1084" s="93"/>
      <c r="AO1084" s="93"/>
      <c r="AP1084" s="44"/>
      <c r="AQ1084" s="44"/>
      <c r="AR1084" s="44"/>
      <c r="AS1084" s="44"/>
      <c r="AT1084" s="44"/>
      <c r="AU1084" s="44"/>
      <c r="AV1084" s="44"/>
      <c r="AW1084" s="44"/>
    </row>
    <row r="1085" spans="14:49">
      <c r="N1085" s="93"/>
      <c r="AF1085" s="367"/>
      <c r="AG1085" s="368"/>
      <c r="AH1085" s="369"/>
      <c r="AI1085" s="370"/>
      <c r="AJ1085" s="44"/>
      <c r="AK1085" s="44"/>
      <c r="AL1085" s="44"/>
      <c r="AM1085" s="44"/>
      <c r="AN1085" s="93"/>
      <c r="AO1085" s="93"/>
      <c r="AP1085" s="44"/>
      <c r="AQ1085" s="44"/>
      <c r="AR1085" s="44"/>
      <c r="AS1085" s="44"/>
      <c r="AT1085" s="44"/>
      <c r="AU1085" s="44"/>
      <c r="AV1085" s="44"/>
      <c r="AW1085" s="44"/>
    </row>
    <row r="1086" spans="14:49">
      <c r="N1086" s="93"/>
      <c r="AF1086" s="367"/>
      <c r="AG1086" s="368"/>
      <c r="AH1086" s="369"/>
      <c r="AI1086" s="370"/>
      <c r="AJ1086" s="44"/>
      <c r="AK1086" s="44"/>
      <c r="AL1086" s="44"/>
      <c r="AM1086" s="44"/>
      <c r="AN1086" s="93"/>
      <c r="AO1086" s="93"/>
      <c r="AP1086" s="44"/>
      <c r="AQ1086" s="44"/>
      <c r="AR1086" s="44"/>
      <c r="AS1086" s="44"/>
      <c r="AT1086" s="44"/>
      <c r="AU1086" s="44"/>
      <c r="AV1086" s="44"/>
      <c r="AW1086" s="44"/>
    </row>
    <row r="1087" spans="14:49">
      <c r="N1087" s="93"/>
      <c r="AF1087" s="367"/>
      <c r="AG1087" s="368"/>
      <c r="AH1087" s="369"/>
      <c r="AI1087" s="370"/>
      <c r="AJ1087" s="44"/>
      <c r="AK1087" s="44"/>
      <c r="AL1087" s="44"/>
      <c r="AM1087" s="44"/>
      <c r="AN1087" s="93"/>
      <c r="AO1087" s="93"/>
      <c r="AP1087" s="44"/>
      <c r="AQ1087" s="44"/>
      <c r="AR1087" s="44"/>
      <c r="AS1087" s="44"/>
      <c r="AT1087" s="44"/>
      <c r="AU1087" s="44"/>
      <c r="AV1087" s="44"/>
      <c r="AW1087" s="44"/>
    </row>
    <row r="1088" spans="14:49">
      <c r="N1088" s="93"/>
      <c r="AF1088" s="367"/>
      <c r="AG1088" s="368"/>
      <c r="AH1088" s="369"/>
      <c r="AI1088" s="370"/>
      <c r="AJ1088" s="44"/>
      <c r="AK1088" s="44"/>
      <c r="AL1088" s="44"/>
      <c r="AM1088" s="44"/>
      <c r="AN1088" s="93"/>
      <c r="AO1088" s="93"/>
      <c r="AP1088" s="44"/>
      <c r="AQ1088" s="44"/>
      <c r="AR1088" s="44"/>
      <c r="AS1088" s="44"/>
      <c r="AT1088" s="44"/>
      <c r="AU1088" s="44"/>
      <c r="AV1088" s="44"/>
      <c r="AW1088" s="44"/>
    </row>
    <row r="1089" spans="14:49">
      <c r="N1089" s="93"/>
      <c r="AF1089" s="367"/>
      <c r="AG1089" s="368"/>
      <c r="AH1089" s="369"/>
      <c r="AI1089" s="370"/>
      <c r="AJ1089" s="44"/>
      <c r="AK1089" s="44"/>
      <c r="AL1089" s="44"/>
      <c r="AM1089" s="44"/>
      <c r="AN1089" s="93"/>
      <c r="AO1089" s="93"/>
      <c r="AP1089" s="44"/>
      <c r="AQ1089" s="44"/>
      <c r="AR1089" s="44"/>
      <c r="AS1089" s="44"/>
      <c r="AT1089" s="44"/>
      <c r="AU1089" s="44"/>
      <c r="AV1089" s="44"/>
      <c r="AW1089" s="44"/>
    </row>
    <row r="1090" spans="14:49">
      <c r="N1090" s="93"/>
      <c r="AF1090" s="367"/>
      <c r="AG1090" s="368"/>
      <c r="AH1090" s="369"/>
      <c r="AI1090" s="370"/>
      <c r="AJ1090" s="44"/>
      <c r="AK1090" s="44"/>
      <c r="AL1090" s="44"/>
      <c r="AM1090" s="44"/>
      <c r="AN1090" s="93"/>
      <c r="AO1090" s="93"/>
      <c r="AP1090" s="44"/>
      <c r="AQ1090" s="44"/>
      <c r="AR1090" s="44"/>
      <c r="AS1090" s="44"/>
      <c r="AT1090" s="44"/>
      <c r="AU1090" s="44"/>
      <c r="AV1090" s="44"/>
      <c r="AW1090" s="44"/>
    </row>
    <row r="1091" spans="14:49">
      <c r="N1091" s="93"/>
      <c r="AF1091" s="367"/>
      <c r="AG1091" s="368"/>
      <c r="AH1091" s="369"/>
      <c r="AI1091" s="370"/>
      <c r="AJ1091" s="44"/>
      <c r="AK1091" s="44"/>
      <c r="AL1091" s="44"/>
      <c r="AM1091" s="44"/>
      <c r="AN1091" s="93"/>
      <c r="AO1091" s="93"/>
      <c r="AP1091" s="44"/>
      <c r="AQ1091" s="44"/>
      <c r="AR1091" s="44"/>
      <c r="AS1091" s="44"/>
      <c r="AT1091" s="44"/>
      <c r="AU1091" s="44"/>
      <c r="AV1091" s="44"/>
      <c r="AW1091" s="44"/>
    </row>
    <row r="1092" spans="14:49">
      <c r="N1092" s="93"/>
      <c r="AF1092" s="367"/>
      <c r="AG1092" s="368"/>
      <c r="AH1092" s="369"/>
      <c r="AI1092" s="370"/>
      <c r="AJ1092" s="44"/>
      <c r="AK1092" s="44"/>
      <c r="AL1092" s="44"/>
      <c r="AM1092" s="44"/>
      <c r="AN1092" s="93"/>
      <c r="AO1092" s="93"/>
      <c r="AP1092" s="44"/>
      <c r="AQ1092" s="44"/>
      <c r="AR1092" s="44"/>
      <c r="AS1092" s="44"/>
      <c r="AT1092" s="44"/>
      <c r="AU1092" s="44"/>
      <c r="AV1092" s="44"/>
      <c r="AW1092" s="44"/>
    </row>
    <row r="1093" spans="14:49">
      <c r="N1093" s="93"/>
      <c r="AF1093" s="367"/>
      <c r="AG1093" s="368"/>
      <c r="AH1093" s="369"/>
      <c r="AI1093" s="370"/>
      <c r="AJ1093" s="44"/>
      <c r="AK1093" s="44"/>
      <c r="AL1093" s="44"/>
      <c r="AM1093" s="44"/>
      <c r="AN1093" s="93"/>
      <c r="AO1093" s="93"/>
      <c r="AP1093" s="44"/>
      <c r="AQ1093" s="44"/>
      <c r="AR1093" s="44"/>
      <c r="AS1093" s="44"/>
      <c r="AT1093" s="44"/>
      <c r="AU1093" s="44"/>
      <c r="AV1093" s="44"/>
      <c r="AW1093" s="44"/>
    </row>
    <row r="1094" spans="14:49">
      <c r="N1094" s="93"/>
      <c r="AF1094" s="367"/>
      <c r="AG1094" s="368"/>
      <c r="AH1094" s="369"/>
      <c r="AI1094" s="370"/>
      <c r="AJ1094" s="44"/>
      <c r="AK1094" s="44"/>
      <c r="AL1094" s="44"/>
      <c r="AM1094" s="44"/>
      <c r="AN1094" s="93"/>
      <c r="AO1094" s="93"/>
      <c r="AP1094" s="44"/>
      <c r="AQ1094" s="44"/>
      <c r="AR1094" s="44"/>
      <c r="AS1094" s="44"/>
      <c r="AT1094" s="44"/>
      <c r="AU1094" s="44"/>
      <c r="AV1094" s="44"/>
      <c r="AW1094" s="44"/>
    </row>
    <row r="1095" spans="14:49">
      <c r="N1095" s="93"/>
      <c r="AF1095" s="367"/>
      <c r="AG1095" s="368"/>
      <c r="AH1095" s="369"/>
      <c r="AI1095" s="370"/>
      <c r="AJ1095" s="44"/>
      <c r="AK1095" s="44"/>
      <c r="AL1095" s="44"/>
      <c r="AM1095" s="44"/>
      <c r="AN1095" s="93"/>
      <c r="AO1095" s="93"/>
      <c r="AP1095" s="44"/>
      <c r="AQ1095" s="44"/>
      <c r="AR1095" s="44"/>
      <c r="AS1095" s="44"/>
      <c r="AT1095" s="44"/>
      <c r="AU1095" s="44"/>
      <c r="AV1095" s="44"/>
      <c r="AW1095" s="44"/>
    </row>
    <row r="1096" spans="14:49">
      <c r="N1096" s="93"/>
      <c r="AF1096" s="367"/>
      <c r="AG1096" s="368"/>
      <c r="AH1096" s="369"/>
      <c r="AI1096" s="370"/>
      <c r="AJ1096" s="44"/>
      <c r="AK1096" s="44"/>
      <c r="AL1096" s="44"/>
      <c r="AM1096" s="44"/>
      <c r="AN1096" s="93"/>
      <c r="AO1096" s="93"/>
      <c r="AP1096" s="44"/>
      <c r="AQ1096" s="44"/>
      <c r="AR1096" s="44"/>
      <c r="AS1096" s="44"/>
      <c r="AT1096" s="44"/>
      <c r="AU1096" s="44"/>
      <c r="AV1096" s="44"/>
      <c r="AW1096" s="44"/>
    </row>
    <row r="1097" spans="14:49">
      <c r="N1097" s="93"/>
      <c r="AF1097" s="367"/>
      <c r="AG1097" s="368"/>
      <c r="AH1097" s="369"/>
      <c r="AI1097" s="370"/>
      <c r="AJ1097" s="44"/>
      <c r="AK1097" s="44"/>
      <c r="AL1097" s="44"/>
      <c r="AM1097" s="44"/>
      <c r="AN1097" s="93"/>
      <c r="AO1097" s="93"/>
      <c r="AP1097" s="44"/>
      <c r="AQ1097" s="44"/>
      <c r="AR1097" s="44"/>
      <c r="AS1097" s="44"/>
      <c r="AT1097" s="44"/>
      <c r="AU1097" s="44"/>
      <c r="AV1097" s="44"/>
      <c r="AW1097" s="44"/>
    </row>
    <row r="1098" spans="14:49">
      <c r="N1098" s="93"/>
      <c r="AF1098" s="367"/>
      <c r="AG1098" s="368"/>
      <c r="AH1098" s="369"/>
      <c r="AI1098" s="370"/>
      <c r="AJ1098" s="44"/>
      <c r="AK1098" s="44"/>
      <c r="AL1098" s="44"/>
      <c r="AM1098" s="44"/>
      <c r="AN1098" s="93"/>
      <c r="AO1098" s="93"/>
      <c r="AP1098" s="44"/>
      <c r="AQ1098" s="44"/>
      <c r="AR1098" s="44"/>
      <c r="AS1098" s="44"/>
      <c r="AT1098" s="44"/>
      <c r="AU1098" s="44"/>
      <c r="AV1098" s="44"/>
      <c r="AW1098" s="44"/>
    </row>
    <row r="1099" spans="14:49">
      <c r="N1099" s="93"/>
      <c r="AF1099" s="367"/>
      <c r="AG1099" s="368"/>
      <c r="AH1099" s="369"/>
      <c r="AI1099" s="370"/>
      <c r="AJ1099" s="44"/>
      <c r="AK1099" s="44"/>
      <c r="AL1099" s="44"/>
      <c r="AM1099" s="44"/>
      <c r="AN1099" s="93"/>
      <c r="AO1099" s="93"/>
      <c r="AP1099" s="44"/>
      <c r="AQ1099" s="44"/>
      <c r="AR1099" s="44"/>
      <c r="AS1099" s="44"/>
      <c r="AT1099" s="44"/>
      <c r="AU1099" s="44"/>
      <c r="AV1099" s="44"/>
      <c r="AW1099" s="44"/>
    </row>
    <row r="1100" spans="14:49">
      <c r="N1100" s="93"/>
      <c r="AF1100" s="367"/>
      <c r="AG1100" s="368"/>
      <c r="AH1100" s="369"/>
      <c r="AI1100" s="370"/>
      <c r="AJ1100" s="44"/>
      <c r="AK1100" s="44"/>
      <c r="AL1100" s="44"/>
      <c r="AM1100" s="44"/>
      <c r="AN1100" s="93"/>
      <c r="AO1100" s="93"/>
      <c r="AP1100" s="44"/>
      <c r="AQ1100" s="44"/>
      <c r="AR1100" s="44"/>
      <c r="AS1100" s="44"/>
      <c r="AT1100" s="44"/>
      <c r="AU1100" s="44"/>
      <c r="AV1100" s="44"/>
      <c r="AW1100" s="44"/>
    </row>
    <row r="1101" spans="14:49">
      <c r="N1101" s="93"/>
      <c r="AF1101" s="367"/>
      <c r="AG1101" s="368"/>
      <c r="AH1101" s="369"/>
      <c r="AI1101" s="370"/>
      <c r="AJ1101" s="44"/>
      <c r="AK1101" s="44"/>
      <c r="AL1101" s="44"/>
      <c r="AM1101" s="44"/>
      <c r="AN1101" s="93"/>
      <c r="AO1101" s="93"/>
      <c r="AP1101" s="44"/>
      <c r="AQ1101" s="44"/>
      <c r="AR1101" s="44"/>
      <c r="AS1101" s="44"/>
      <c r="AT1101" s="44"/>
      <c r="AU1101" s="44"/>
      <c r="AV1101" s="44"/>
      <c r="AW1101" s="44"/>
    </row>
    <row r="1102" spans="14:49">
      <c r="N1102" s="93"/>
      <c r="AF1102" s="367"/>
      <c r="AG1102" s="368"/>
      <c r="AH1102" s="369"/>
      <c r="AI1102" s="370"/>
      <c r="AJ1102" s="44"/>
      <c r="AK1102" s="44"/>
      <c r="AL1102" s="44"/>
      <c r="AM1102" s="44"/>
      <c r="AN1102" s="93"/>
      <c r="AO1102" s="93"/>
      <c r="AP1102" s="44"/>
      <c r="AQ1102" s="44"/>
      <c r="AR1102" s="44"/>
      <c r="AS1102" s="44"/>
      <c r="AT1102" s="44"/>
      <c r="AU1102" s="44"/>
      <c r="AV1102" s="44"/>
      <c r="AW1102" s="44"/>
    </row>
    <row r="1103" spans="14:49">
      <c r="N1103" s="93"/>
      <c r="AF1103" s="367"/>
      <c r="AG1103" s="368"/>
      <c r="AH1103" s="369"/>
      <c r="AI1103" s="370"/>
      <c r="AJ1103" s="44"/>
      <c r="AK1103" s="44"/>
      <c r="AL1103" s="44"/>
      <c r="AM1103" s="44"/>
      <c r="AN1103" s="93"/>
      <c r="AO1103" s="93"/>
      <c r="AP1103" s="44"/>
      <c r="AQ1103" s="44"/>
      <c r="AR1103" s="44"/>
      <c r="AS1103" s="44"/>
      <c r="AT1103" s="44"/>
      <c r="AU1103" s="44"/>
      <c r="AV1103" s="44"/>
      <c r="AW1103" s="44"/>
    </row>
    <row r="1104" spans="14:49">
      <c r="N1104" s="93"/>
      <c r="AF1104" s="367"/>
      <c r="AG1104" s="368"/>
      <c r="AH1104" s="369"/>
      <c r="AI1104" s="370"/>
      <c r="AJ1104" s="44"/>
      <c r="AK1104" s="44"/>
      <c r="AL1104" s="44"/>
      <c r="AM1104" s="44"/>
      <c r="AN1104" s="93"/>
      <c r="AO1104" s="93"/>
      <c r="AP1104" s="44"/>
      <c r="AQ1104" s="44"/>
      <c r="AR1104" s="44"/>
      <c r="AS1104" s="44"/>
      <c r="AT1104" s="44"/>
      <c r="AU1104" s="44"/>
      <c r="AV1104" s="44"/>
      <c r="AW1104" s="44"/>
    </row>
    <row r="1105" spans="14:49">
      <c r="N1105" s="93"/>
      <c r="AF1105" s="367"/>
      <c r="AG1105" s="368"/>
      <c r="AH1105" s="369"/>
      <c r="AI1105" s="370"/>
      <c r="AJ1105" s="44"/>
      <c r="AK1105" s="44"/>
      <c r="AL1105" s="44"/>
      <c r="AM1105" s="44"/>
      <c r="AN1105" s="93"/>
      <c r="AO1105" s="93"/>
      <c r="AP1105" s="44"/>
      <c r="AQ1105" s="44"/>
      <c r="AR1105" s="44"/>
      <c r="AS1105" s="44"/>
      <c r="AT1105" s="44"/>
      <c r="AU1105" s="44"/>
      <c r="AV1105" s="44"/>
      <c r="AW1105" s="44"/>
    </row>
    <row r="1106" spans="14:49">
      <c r="N1106" s="93"/>
      <c r="AF1106" s="367"/>
      <c r="AG1106" s="368"/>
      <c r="AH1106" s="369"/>
      <c r="AI1106" s="370"/>
      <c r="AJ1106" s="44"/>
      <c r="AK1106" s="44"/>
      <c r="AL1106" s="44"/>
      <c r="AM1106" s="44"/>
      <c r="AN1106" s="93"/>
      <c r="AO1106" s="93"/>
      <c r="AP1106" s="44"/>
      <c r="AQ1106" s="44"/>
      <c r="AR1106" s="44"/>
      <c r="AS1106" s="44"/>
      <c r="AT1106" s="44"/>
      <c r="AU1106" s="44"/>
      <c r="AV1106" s="44"/>
      <c r="AW1106" s="44"/>
    </row>
    <row r="1107" spans="14:49">
      <c r="N1107" s="93"/>
      <c r="AF1107" s="367"/>
      <c r="AG1107" s="368"/>
      <c r="AH1107" s="369"/>
      <c r="AI1107" s="370"/>
      <c r="AJ1107" s="44"/>
      <c r="AK1107" s="44"/>
      <c r="AL1107" s="44"/>
      <c r="AM1107" s="44"/>
      <c r="AN1107" s="93"/>
      <c r="AO1107" s="93"/>
      <c r="AP1107" s="44"/>
      <c r="AQ1107" s="44"/>
      <c r="AR1107" s="44"/>
      <c r="AS1107" s="44"/>
      <c r="AT1107" s="44"/>
      <c r="AU1107" s="44"/>
      <c r="AV1107" s="44"/>
      <c r="AW1107" s="44"/>
    </row>
    <row r="1108" spans="14:49">
      <c r="N1108" s="93"/>
      <c r="AF1108" s="367"/>
      <c r="AG1108" s="368"/>
      <c r="AH1108" s="369"/>
      <c r="AI1108" s="370"/>
      <c r="AJ1108" s="44"/>
      <c r="AK1108" s="44"/>
      <c r="AL1108" s="44"/>
      <c r="AM1108" s="44"/>
      <c r="AN1108" s="93"/>
      <c r="AO1108" s="93"/>
      <c r="AP1108" s="44"/>
      <c r="AQ1108" s="44"/>
      <c r="AR1108" s="44"/>
      <c r="AS1108" s="44"/>
      <c r="AT1108" s="44"/>
      <c r="AU1108" s="44"/>
      <c r="AV1108" s="44"/>
      <c r="AW1108" s="44"/>
    </row>
    <row r="1109" spans="14:49">
      <c r="N1109" s="93"/>
      <c r="AF1109" s="367"/>
      <c r="AG1109" s="368"/>
      <c r="AH1109" s="369"/>
      <c r="AI1109" s="370"/>
      <c r="AJ1109" s="44"/>
      <c r="AK1109" s="44"/>
      <c r="AL1109" s="44"/>
      <c r="AM1109" s="44"/>
      <c r="AN1109" s="93"/>
      <c r="AO1109" s="93"/>
      <c r="AP1109" s="44"/>
      <c r="AQ1109" s="44"/>
      <c r="AR1109" s="44"/>
      <c r="AS1109" s="44"/>
      <c r="AT1109" s="44"/>
      <c r="AU1109" s="44"/>
      <c r="AV1109" s="44"/>
      <c r="AW1109" s="44"/>
    </row>
    <row r="1110" spans="14:49">
      <c r="N1110" s="93"/>
      <c r="AF1110" s="367"/>
      <c r="AG1110" s="368"/>
      <c r="AH1110" s="369"/>
      <c r="AI1110" s="370"/>
      <c r="AJ1110" s="44"/>
      <c r="AK1110" s="44"/>
      <c r="AL1110" s="44"/>
      <c r="AM1110" s="44"/>
      <c r="AN1110" s="93"/>
      <c r="AO1110" s="93"/>
      <c r="AP1110" s="44"/>
      <c r="AQ1110" s="44"/>
      <c r="AR1110" s="44"/>
      <c r="AS1110" s="44"/>
      <c r="AT1110" s="44"/>
      <c r="AU1110" s="44"/>
      <c r="AV1110" s="44"/>
      <c r="AW1110" s="44"/>
    </row>
    <row r="1111" spans="14:49">
      <c r="N1111" s="93"/>
      <c r="AF1111" s="367"/>
      <c r="AG1111" s="368"/>
      <c r="AH1111" s="369"/>
      <c r="AI1111" s="370"/>
      <c r="AJ1111" s="44"/>
      <c r="AK1111" s="44"/>
      <c r="AL1111" s="44"/>
      <c r="AM1111" s="44"/>
      <c r="AN1111" s="93"/>
      <c r="AO1111" s="93"/>
      <c r="AP1111" s="44"/>
      <c r="AQ1111" s="44"/>
      <c r="AR1111" s="44"/>
      <c r="AS1111" s="44"/>
      <c r="AT1111" s="44"/>
      <c r="AU1111" s="44"/>
      <c r="AV1111" s="44"/>
      <c r="AW1111" s="44"/>
    </row>
    <row r="1112" spans="14:49">
      <c r="N1112" s="93"/>
      <c r="AF1112" s="367"/>
      <c r="AG1112" s="368"/>
      <c r="AH1112" s="369"/>
      <c r="AI1112" s="370"/>
      <c r="AJ1112" s="44"/>
      <c r="AK1112" s="44"/>
      <c r="AL1112" s="44"/>
      <c r="AM1112" s="44"/>
      <c r="AN1112" s="93"/>
      <c r="AO1112" s="93"/>
      <c r="AP1112" s="44"/>
      <c r="AQ1112" s="44"/>
      <c r="AR1112" s="44"/>
      <c r="AS1112" s="44"/>
      <c r="AT1112" s="44"/>
      <c r="AU1112" s="44"/>
      <c r="AV1112" s="44"/>
      <c r="AW1112" s="44"/>
    </row>
    <row r="1113" spans="14:49">
      <c r="N1113" s="93"/>
      <c r="AF1113" s="367"/>
      <c r="AG1113" s="368"/>
      <c r="AH1113" s="369"/>
      <c r="AI1113" s="370"/>
      <c r="AJ1113" s="44"/>
      <c r="AK1113" s="44"/>
      <c r="AL1113" s="44"/>
      <c r="AM1113" s="44"/>
      <c r="AN1113" s="93"/>
      <c r="AO1113" s="93"/>
      <c r="AP1113" s="44"/>
      <c r="AQ1113" s="44"/>
      <c r="AR1113" s="44"/>
      <c r="AS1113" s="44"/>
      <c r="AT1113" s="44"/>
      <c r="AU1113" s="44"/>
      <c r="AV1113" s="44"/>
      <c r="AW1113" s="44"/>
    </row>
    <row r="1114" spans="14:49">
      <c r="N1114" s="93"/>
      <c r="AF1114" s="367"/>
      <c r="AG1114" s="368"/>
      <c r="AH1114" s="369"/>
      <c r="AI1114" s="370"/>
      <c r="AJ1114" s="44"/>
      <c r="AK1114" s="44"/>
      <c r="AL1114" s="44"/>
      <c r="AM1114" s="44"/>
      <c r="AN1114" s="93"/>
      <c r="AO1114" s="93"/>
      <c r="AP1114" s="44"/>
      <c r="AQ1114" s="44"/>
      <c r="AR1114" s="44"/>
      <c r="AS1114" s="44"/>
      <c r="AT1114" s="44"/>
      <c r="AU1114" s="44"/>
      <c r="AV1114" s="44"/>
      <c r="AW1114" s="44"/>
    </row>
    <row r="1115" spans="14:49">
      <c r="N1115" s="93"/>
      <c r="AF1115" s="367"/>
      <c r="AG1115" s="368"/>
      <c r="AH1115" s="369"/>
      <c r="AI1115" s="370"/>
      <c r="AJ1115" s="44"/>
      <c r="AK1115" s="44"/>
      <c r="AL1115" s="44"/>
      <c r="AM1115" s="44"/>
      <c r="AN1115" s="93"/>
      <c r="AO1115" s="93"/>
      <c r="AP1115" s="44"/>
      <c r="AQ1115" s="44"/>
      <c r="AR1115" s="44"/>
      <c r="AS1115" s="44"/>
      <c r="AT1115" s="44"/>
      <c r="AU1115" s="44"/>
      <c r="AV1115" s="44"/>
      <c r="AW1115" s="44"/>
    </row>
    <row r="1116" spans="14:49">
      <c r="N1116" s="93"/>
      <c r="AF1116" s="367"/>
      <c r="AG1116" s="368"/>
      <c r="AH1116" s="369"/>
      <c r="AI1116" s="370"/>
      <c r="AJ1116" s="44"/>
      <c r="AK1116" s="44"/>
      <c r="AL1116" s="44"/>
      <c r="AM1116" s="44"/>
      <c r="AN1116" s="93"/>
      <c r="AO1116" s="93"/>
      <c r="AP1116" s="44"/>
      <c r="AQ1116" s="44"/>
      <c r="AR1116" s="44"/>
      <c r="AS1116" s="44"/>
      <c r="AT1116" s="44"/>
      <c r="AU1116" s="44"/>
      <c r="AV1116" s="44"/>
      <c r="AW1116" s="44"/>
    </row>
    <row r="1117" spans="14:49">
      <c r="N1117" s="93"/>
      <c r="AF1117" s="367"/>
      <c r="AG1117" s="368"/>
      <c r="AH1117" s="369"/>
      <c r="AI1117" s="370"/>
      <c r="AJ1117" s="44"/>
      <c r="AK1117" s="44"/>
      <c r="AL1117" s="44"/>
      <c r="AM1117" s="44"/>
      <c r="AN1117" s="93"/>
      <c r="AO1117" s="93"/>
      <c r="AP1117" s="44"/>
      <c r="AQ1117" s="44"/>
      <c r="AR1117" s="44"/>
      <c r="AS1117" s="44"/>
      <c r="AT1117" s="44"/>
      <c r="AU1117" s="44"/>
      <c r="AV1117" s="44"/>
      <c r="AW1117" s="44"/>
    </row>
    <row r="1118" spans="14:49">
      <c r="N1118" s="93"/>
      <c r="AF1118" s="367"/>
      <c r="AG1118" s="368"/>
      <c r="AH1118" s="369"/>
      <c r="AI1118" s="370"/>
      <c r="AJ1118" s="44"/>
      <c r="AK1118" s="44"/>
      <c r="AL1118" s="44"/>
      <c r="AM1118" s="44"/>
      <c r="AN1118" s="93"/>
      <c r="AO1118" s="93"/>
      <c r="AP1118" s="44"/>
      <c r="AQ1118" s="44"/>
      <c r="AR1118" s="44"/>
      <c r="AS1118" s="44"/>
      <c r="AT1118" s="44"/>
      <c r="AU1118" s="44"/>
      <c r="AV1118" s="44"/>
      <c r="AW1118" s="44"/>
    </row>
    <row r="1119" spans="14:49">
      <c r="N1119" s="93"/>
      <c r="AF1119" s="367"/>
      <c r="AG1119" s="368"/>
      <c r="AH1119" s="369"/>
      <c r="AI1119" s="370"/>
      <c r="AJ1119" s="44"/>
      <c r="AK1119" s="44"/>
      <c r="AL1119" s="44"/>
      <c r="AM1119" s="44"/>
      <c r="AN1119" s="93"/>
      <c r="AO1119" s="93"/>
      <c r="AP1119" s="44"/>
      <c r="AQ1119" s="44"/>
      <c r="AR1119" s="44"/>
      <c r="AS1119" s="44"/>
      <c r="AT1119" s="44"/>
      <c r="AU1119" s="44"/>
      <c r="AV1119" s="44"/>
      <c r="AW1119" s="44"/>
    </row>
    <row r="1120" spans="14:49">
      <c r="N1120" s="93"/>
      <c r="AF1120" s="367"/>
      <c r="AG1120" s="368"/>
      <c r="AH1120" s="369"/>
      <c r="AI1120" s="370"/>
      <c r="AJ1120" s="44"/>
      <c r="AK1120" s="44"/>
      <c r="AL1120" s="44"/>
      <c r="AM1120" s="44"/>
      <c r="AN1120" s="93"/>
      <c r="AO1120" s="93"/>
      <c r="AP1120" s="44"/>
      <c r="AQ1120" s="44"/>
      <c r="AR1120" s="44"/>
      <c r="AS1120" s="44"/>
      <c r="AT1120" s="44"/>
      <c r="AU1120" s="44"/>
      <c r="AV1120" s="44"/>
      <c r="AW1120" s="44"/>
    </row>
    <row r="1121" spans="14:49">
      <c r="N1121" s="93"/>
      <c r="AF1121" s="367"/>
      <c r="AG1121" s="368"/>
      <c r="AH1121" s="369"/>
      <c r="AI1121" s="370"/>
      <c r="AJ1121" s="44"/>
      <c r="AK1121" s="44"/>
      <c r="AL1121" s="44"/>
      <c r="AM1121" s="44"/>
      <c r="AN1121" s="93"/>
      <c r="AO1121" s="93"/>
      <c r="AP1121" s="44"/>
      <c r="AQ1121" s="44"/>
      <c r="AR1121" s="44"/>
      <c r="AS1121" s="44"/>
      <c r="AT1121" s="44"/>
      <c r="AU1121" s="44"/>
      <c r="AV1121" s="44"/>
      <c r="AW1121" s="44"/>
    </row>
    <row r="1122" spans="14:49">
      <c r="N1122" s="93"/>
      <c r="AF1122" s="367"/>
      <c r="AG1122" s="368"/>
      <c r="AH1122" s="369"/>
      <c r="AI1122" s="370"/>
      <c r="AJ1122" s="44"/>
      <c r="AK1122" s="44"/>
      <c r="AL1122" s="44"/>
      <c r="AM1122" s="44"/>
      <c r="AN1122" s="93"/>
      <c r="AO1122" s="93"/>
      <c r="AP1122" s="44"/>
      <c r="AQ1122" s="44"/>
      <c r="AR1122" s="44"/>
      <c r="AS1122" s="44"/>
      <c r="AT1122" s="44"/>
      <c r="AU1122" s="44"/>
      <c r="AV1122" s="44"/>
      <c r="AW1122" s="44"/>
    </row>
    <row r="1123" spans="14:49">
      <c r="N1123" s="93"/>
      <c r="AF1123" s="367"/>
      <c r="AG1123" s="368"/>
      <c r="AH1123" s="369"/>
      <c r="AI1123" s="370"/>
      <c r="AJ1123" s="44"/>
      <c r="AK1123" s="44"/>
      <c r="AL1123" s="44"/>
      <c r="AM1123" s="44"/>
      <c r="AN1123" s="93"/>
      <c r="AO1123" s="93"/>
      <c r="AP1123" s="44"/>
      <c r="AQ1123" s="44"/>
      <c r="AR1123" s="44"/>
      <c r="AS1123" s="44"/>
      <c r="AT1123" s="44"/>
      <c r="AU1123" s="44"/>
      <c r="AV1123" s="44"/>
      <c r="AW1123" s="44"/>
    </row>
    <row r="1124" spans="14:49">
      <c r="N1124" s="93"/>
      <c r="AF1124" s="367"/>
      <c r="AG1124" s="368"/>
      <c r="AH1124" s="369"/>
      <c r="AI1124" s="370"/>
      <c r="AJ1124" s="44"/>
      <c r="AK1124" s="44"/>
      <c r="AL1124" s="44"/>
      <c r="AM1124" s="44"/>
      <c r="AN1124" s="93"/>
      <c r="AO1124" s="93"/>
      <c r="AP1124" s="44"/>
      <c r="AQ1124" s="44"/>
      <c r="AR1124" s="44"/>
      <c r="AS1124" s="44"/>
      <c r="AT1124" s="44"/>
      <c r="AU1124" s="44"/>
      <c r="AV1124" s="44"/>
      <c r="AW1124" s="44"/>
    </row>
    <row r="1125" spans="14:49">
      <c r="N1125" s="93"/>
      <c r="AF1125" s="367"/>
      <c r="AG1125" s="368"/>
      <c r="AH1125" s="369"/>
      <c r="AI1125" s="370"/>
      <c r="AJ1125" s="44"/>
      <c r="AK1125" s="44"/>
      <c r="AL1125" s="44"/>
      <c r="AM1125" s="44"/>
      <c r="AN1125" s="93"/>
      <c r="AO1125" s="93"/>
      <c r="AP1125" s="44"/>
      <c r="AQ1125" s="44"/>
      <c r="AR1125" s="44"/>
      <c r="AS1125" s="44"/>
      <c r="AT1125" s="44"/>
      <c r="AU1125" s="44"/>
      <c r="AV1125" s="44"/>
      <c r="AW1125" s="44"/>
    </row>
    <row r="1126" spans="14:49">
      <c r="N1126" s="93"/>
      <c r="AF1126" s="367"/>
      <c r="AG1126" s="368"/>
      <c r="AH1126" s="369"/>
      <c r="AI1126" s="370"/>
      <c r="AJ1126" s="44"/>
      <c r="AK1126" s="44"/>
      <c r="AL1126" s="44"/>
      <c r="AM1126" s="44"/>
      <c r="AN1126" s="93"/>
      <c r="AO1126" s="93"/>
      <c r="AP1126" s="44"/>
      <c r="AQ1126" s="44"/>
      <c r="AR1126" s="44"/>
      <c r="AS1126" s="44"/>
      <c r="AT1126" s="44"/>
      <c r="AU1126" s="44"/>
      <c r="AV1126" s="44"/>
      <c r="AW1126" s="44"/>
    </row>
    <row r="1127" spans="14:49">
      <c r="N1127" s="93"/>
      <c r="AF1127" s="367"/>
      <c r="AG1127" s="368"/>
      <c r="AH1127" s="369"/>
      <c r="AI1127" s="370"/>
      <c r="AJ1127" s="44"/>
      <c r="AK1127" s="44"/>
      <c r="AL1127" s="44"/>
      <c r="AM1127" s="44"/>
      <c r="AN1127" s="93"/>
      <c r="AO1127" s="93"/>
      <c r="AP1127" s="44"/>
      <c r="AQ1127" s="44"/>
      <c r="AR1127" s="44"/>
      <c r="AS1127" s="44"/>
      <c r="AT1127" s="44"/>
      <c r="AU1127" s="44"/>
      <c r="AV1127" s="44"/>
      <c r="AW1127" s="44"/>
    </row>
    <row r="1128" spans="14:49">
      <c r="N1128" s="93"/>
      <c r="AF1128" s="367"/>
      <c r="AG1128" s="368"/>
      <c r="AH1128" s="369"/>
      <c r="AI1128" s="370"/>
      <c r="AJ1128" s="44"/>
      <c r="AK1128" s="44"/>
      <c r="AL1128" s="44"/>
      <c r="AM1128" s="44"/>
      <c r="AN1128" s="93"/>
      <c r="AO1128" s="93"/>
      <c r="AP1128" s="44"/>
      <c r="AQ1128" s="44"/>
      <c r="AR1128" s="44"/>
      <c r="AS1128" s="44"/>
      <c r="AT1128" s="44"/>
      <c r="AU1128" s="44"/>
      <c r="AV1128" s="44"/>
      <c r="AW1128" s="44"/>
    </row>
    <row r="1129" spans="14:49">
      <c r="N1129" s="93"/>
      <c r="AF1129" s="367"/>
      <c r="AG1129" s="368"/>
      <c r="AH1129" s="369"/>
      <c r="AI1129" s="370"/>
      <c r="AJ1129" s="44"/>
      <c r="AK1129" s="44"/>
      <c r="AL1129" s="44"/>
      <c r="AM1129" s="44"/>
      <c r="AN1129" s="93"/>
      <c r="AO1129" s="93"/>
      <c r="AP1129" s="44"/>
      <c r="AQ1129" s="44"/>
      <c r="AR1129" s="44"/>
      <c r="AS1129" s="44"/>
      <c r="AT1129" s="44"/>
      <c r="AU1129" s="44"/>
      <c r="AV1129" s="44"/>
      <c r="AW1129" s="44"/>
    </row>
    <row r="1130" spans="14:49">
      <c r="N1130" s="93"/>
      <c r="AF1130" s="367"/>
      <c r="AG1130" s="368"/>
      <c r="AH1130" s="369"/>
      <c r="AI1130" s="370"/>
      <c r="AJ1130" s="44"/>
      <c r="AK1130" s="44"/>
      <c r="AL1130" s="44"/>
      <c r="AM1130" s="44"/>
      <c r="AN1130" s="93"/>
      <c r="AO1130" s="93"/>
      <c r="AP1130" s="44"/>
      <c r="AQ1130" s="44"/>
      <c r="AR1130" s="44"/>
      <c r="AS1130" s="44"/>
      <c r="AT1130" s="44"/>
      <c r="AU1130" s="44"/>
      <c r="AV1130" s="44"/>
      <c r="AW1130" s="44"/>
    </row>
    <row r="1131" spans="14:49">
      <c r="N1131" s="93"/>
      <c r="AF1131" s="367"/>
      <c r="AG1131" s="368"/>
      <c r="AH1131" s="369"/>
      <c r="AI1131" s="370"/>
      <c r="AJ1131" s="44"/>
      <c r="AK1131" s="44"/>
      <c r="AL1131" s="44"/>
      <c r="AM1131" s="44"/>
      <c r="AN1131" s="93"/>
      <c r="AO1131" s="93"/>
      <c r="AP1131" s="44"/>
      <c r="AQ1131" s="44"/>
      <c r="AR1131" s="44"/>
      <c r="AS1131" s="44"/>
      <c r="AT1131" s="44"/>
      <c r="AU1131" s="44"/>
      <c r="AV1131" s="44"/>
      <c r="AW1131" s="44"/>
    </row>
    <row r="1132" spans="14:49">
      <c r="N1132" s="93"/>
      <c r="AF1132" s="367"/>
      <c r="AG1132" s="368"/>
      <c r="AH1132" s="369"/>
      <c r="AI1132" s="370"/>
      <c r="AJ1132" s="44"/>
      <c r="AK1132" s="44"/>
      <c r="AL1132" s="44"/>
      <c r="AM1132" s="44"/>
      <c r="AN1132" s="93"/>
      <c r="AO1132" s="93"/>
      <c r="AP1132" s="44"/>
      <c r="AQ1132" s="44"/>
      <c r="AR1132" s="44"/>
      <c r="AS1132" s="44"/>
      <c r="AT1132" s="44"/>
      <c r="AU1132" s="44"/>
      <c r="AV1132" s="44"/>
      <c r="AW1132" s="44"/>
    </row>
    <row r="1133" spans="14:49">
      <c r="N1133" s="93"/>
      <c r="AF1133" s="367"/>
      <c r="AG1133" s="368"/>
      <c r="AH1133" s="369"/>
      <c r="AI1133" s="370"/>
      <c r="AJ1133" s="44"/>
      <c r="AK1133" s="44"/>
      <c r="AL1133" s="44"/>
      <c r="AM1133" s="44"/>
      <c r="AN1133" s="93"/>
      <c r="AO1133" s="93"/>
      <c r="AP1133" s="44"/>
      <c r="AQ1133" s="44"/>
      <c r="AR1133" s="44"/>
      <c r="AS1133" s="44"/>
      <c r="AT1133" s="44"/>
      <c r="AU1133" s="44"/>
      <c r="AV1133" s="44"/>
      <c r="AW1133" s="44"/>
    </row>
    <row r="1134" spans="14:49">
      <c r="N1134" s="93"/>
      <c r="AF1134" s="367"/>
      <c r="AG1134" s="368"/>
      <c r="AH1134" s="369"/>
      <c r="AI1134" s="370"/>
      <c r="AJ1134" s="44"/>
      <c r="AK1134" s="44"/>
      <c r="AL1134" s="44"/>
      <c r="AM1134" s="44"/>
      <c r="AN1134" s="93"/>
      <c r="AO1134" s="93"/>
      <c r="AP1134" s="44"/>
      <c r="AQ1134" s="44"/>
      <c r="AR1134" s="44"/>
      <c r="AS1134" s="44"/>
      <c r="AT1134" s="44"/>
      <c r="AU1134" s="44"/>
      <c r="AV1134" s="44"/>
      <c r="AW1134" s="44"/>
    </row>
    <row r="1135" spans="14:49">
      <c r="N1135" s="93"/>
      <c r="AF1135" s="367"/>
      <c r="AG1135" s="368"/>
      <c r="AH1135" s="369"/>
      <c r="AI1135" s="370"/>
      <c r="AJ1135" s="44"/>
      <c r="AK1135" s="44"/>
      <c r="AL1135" s="44"/>
      <c r="AM1135" s="44"/>
      <c r="AN1135" s="93"/>
      <c r="AO1135" s="93"/>
      <c r="AP1135" s="44"/>
      <c r="AQ1135" s="44"/>
      <c r="AR1135" s="44"/>
      <c r="AS1135" s="44"/>
      <c r="AT1135" s="44"/>
      <c r="AU1135" s="44"/>
      <c r="AV1135" s="44"/>
      <c r="AW1135" s="44"/>
    </row>
    <row r="1136" spans="14:49">
      <c r="N1136" s="93"/>
      <c r="AF1136" s="367"/>
      <c r="AG1136" s="368"/>
      <c r="AH1136" s="369"/>
      <c r="AI1136" s="370"/>
      <c r="AJ1136" s="44"/>
      <c r="AK1136" s="44"/>
      <c r="AL1136" s="44"/>
      <c r="AM1136" s="44"/>
      <c r="AN1136" s="93"/>
      <c r="AO1136" s="93"/>
      <c r="AP1136" s="44"/>
      <c r="AQ1136" s="44"/>
      <c r="AR1136" s="44"/>
      <c r="AS1136" s="44"/>
      <c r="AT1136" s="44"/>
      <c r="AU1136" s="44"/>
      <c r="AV1136" s="44"/>
      <c r="AW1136" s="44"/>
    </row>
    <row r="1137" spans="14:49">
      <c r="N1137" s="93"/>
      <c r="AF1137" s="367"/>
      <c r="AG1137" s="368"/>
      <c r="AH1137" s="369"/>
      <c r="AI1137" s="370"/>
      <c r="AJ1137" s="44"/>
      <c r="AK1137" s="44"/>
      <c r="AL1137" s="44"/>
      <c r="AM1137" s="44"/>
      <c r="AN1137" s="93"/>
      <c r="AO1137" s="93"/>
      <c r="AP1137" s="44"/>
      <c r="AQ1137" s="44"/>
      <c r="AR1137" s="44"/>
      <c r="AS1137" s="44"/>
      <c r="AT1137" s="44"/>
      <c r="AU1137" s="44"/>
      <c r="AV1137" s="44"/>
      <c r="AW1137" s="44"/>
    </row>
    <row r="1138" spans="14:49">
      <c r="N1138" s="93"/>
      <c r="AF1138" s="367"/>
      <c r="AG1138" s="368"/>
      <c r="AH1138" s="369"/>
      <c r="AI1138" s="370"/>
      <c r="AJ1138" s="44"/>
      <c r="AK1138" s="44"/>
      <c r="AL1138" s="44"/>
      <c r="AM1138" s="44"/>
      <c r="AN1138" s="93"/>
      <c r="AO1138" s="93"/>
      <c r="AP1138" s="44"/>
      <c r="AQ1138" s="44"/>
      <c r="AR1138" s="44"/>
      <c r="AS1138" s="44"/>
      <c r="AT1138" s="44"/>
      <c r="AU1138" s="44"/>
      <c r="AV1138" s="44"/>
      <c r="AW1138" s="44"/>
    </row>
    <row r="1139" spans="14:49">
      <c r="N1139" s="93"/>
      <c r="AF1139" s="367"/>
      <c r="AG1139" s="368"/>
      <c r="AH1139" s="369"/>
      <c r="AI1139" s="370"/>
      <c r="AJ1139" s="44"/>
      <c r="AK1139" s="44"/>
      <c r="AL1139" s="44"/>
      <c r="AM1139" s="44"/>
      <c r="AN1139" s="93"/>
      <c r="AO1139" s="93"/>
      <c r="AP1139" s="44"/>
      <c r="AQ1139" s="44"/>
      <c r="AR1139" s="44"/>
      <c r="AS1139" s="44"/>
      <c r="AT1139" s="44"/>
      <c r="AU1139" s="44"/>
      <c r="AV1139" s="44"/>
      <c r="AW1139" s="44"/>
    </row>
    <row r="1140" spans="14:49">
      <c r="N1140" s="93"/>
      <c r="AF1140" s="367"/>
      <c r="AG1140" s="368"/>
      <c r="AH1140" s="369"/>
      <c r="AI1140" s="370"/>
      <c r="AJ1140" s="44"/>
      <c r="AK1140" s="44"/>
      <c r="AL1140" s="44"/>
      <c r="AM1140" s="44"/>
      <c r="AN1140" s="93"/>
      <c r="AO1140" s="93"/>
      <c r="AP1140" s="44"/>
      <c r="AQ1140" s="44"/>
      <c r="AR1140" s="44"/>
      <c r="AS1140" s="44"/>
      <c r="AT1140" s="44"/>
      <c r="AU1140" s="44"/>
      <c r="AV1140" s="44"/>
      <c r="AW1140" s="44"/>
    </row>
    <row r="1141" spans="14:49">
      <c r="N1141" s="93"/>
      <c r="AF1141" s="367"/>
      <c r="AG1141" s="368"/>
      <c r="AH1141" s="369"/>
      <c r="AI1141" s="370"/>
      <c r="AJ1141" s="44"/>
      <c r="AK1141" s="44"/>
      <c r="AL1141" s="44"/>
      <c r="AM1141" s="44"/>
      <c r="AN1141" s="93"/>
      <c r="AO1141" s="93"/>
      <c r="AP1141" s="44"/>
      <c r="AQ1141" s="44"/>
      <c r="AR1141" s="44"/>
      <c r="AS1141" s="44"/>
      <c r="AT1141" s="44"/>
      <c r="AU1141" s="44"/>
      <c r="AV1141" s="44"/>
      <c r="AW1141" s="44"/>
    </row>
    <row r="1142" spans="14:49">
      <c r="N1142" s="93"/>
      <c r="AF1142" s="367"/>
      <c r="AG1142" s="368"/>
      <c r="AH1142" s="369"/>
      <c r="AI1142" s="370"/>
      <c r="AJ1142" s="44"/>
      <c r="AK1142" s="44"/>
      <c r="AL1142" s="44"/>
      <c r="AM1142" s="44"/>
      <c r="AN1142" s="93"/>
      <c r="AO1142" s="93"/>
      <c r="AP1142" s="44"/>
      <c r="AQ1142" s="44"/>
      <c r="AR1142" s="44"/>
      <c r="AS1142" s="44"/>
      <c r="AT1142" s="44"/>
      <c r="AU1142" s="44"/>
      <c r="AV1142" s="44"/>
      <c r="AW1142" s="44"/>
    </row>
    <row r="1143" spans="14:49">
      <c r="N1143" s="93"/>
      <c r="AF1143" s="367"/>
      <c r="AG1143" s="368"/>
      <c r="AH1143" s="369"/>
      <c r="AI1143" s="370"/>
      <c r="AJ1143" s="44"/>
      <c r="AK1143" s="44"/>
      <c r="AL1143" s="44"/>
      <c r="AM1143" s="44"/>
      <c r="AN1143" s="93"/>
      <c r="AO1143" s="93"/>
      <c r="AP1143" s="44"/>
      <c r="AQ1143" s="44"/>
      <c r="AR1143" s="44"/>
      <c r="AS1143" s="44"/>
      <c r="AT1143" s="44"/>
      <c r="AU1143" s="44"/>
      <c r="AV1143" s="44"/>
      <c r="AW1143" s="44"/>
    </row>
    <row r="1144" spans="14:49">
      <c r="N1144" s="93"/>
      <c r="AF1144" s="367"/>
      <c r="AG1144" s="368"/>
      <c r="AH1144" s="369"/>
      <c r="AI1144" s="370"/>
      <c r="AJ1144" s="44"/>
      <c r="AK1144" s="44"/>
      <c r="AL1144" s="44"/>
      <c r="AM1144" s="44"/>
      <c r="AN1144" s="93"/>
      <c r="AO1144" s="93"/>
      <c r="AP1144" s="44"/>
      <c r="AQ1144" s="44"/>
      <c r="AR1144" s="44"/>
      <c r="AS1144" s="44"/>
      <c r="AT1144" s="44"/>
      <c r="AU1144" s="44"/>
      <c r="AV1144" s="44"/>
      <c r="AW1144" s="44"/>
    </row>
    <row r="1145" spans="14:49">
      <c r="N1145" s="93"/>
      <c r="AF1145" s="367"/>
      <c r="AG1145" s="368"/>
      <c r="AH1145" s="369"/>
      <c r="AI1145" s="370"/>
      <c r="AJ1145" s="44"/>
      <c r="AK1145" s="44"/>
      <c r="AL1145" s="44"/>
      <c r="AM1145" s="44"/>
      <c r="AN1145" s="93"/>
      <c r="AO1145" s="93"/>
      <c r="AP1145" s="44"/>
      <c r="AQ1145" s="44"/>
      <c r="AR1145" s="44"/>
      <c r="AS1145" s="44"/>
      <c r="AT1145" s="44"/>
      <c r="AU1145" s="44"/>
      <c r="AV1145" s="44"/>
      <c r="AW1145" s="44"/>
    </row>
    <row r="1146" spans="14:49">
      <c r="N1146" s="93"/>
      <c r="AF1146" s="367"/>
      <c r="AG1146" s="368"/>
      <c r="AH1146" s="369"/>
      <c r="AI1146" s="370"/>
      <c r="AJ1146" s="44"/>
      <c r="AK1146" s="44"/>
      <c r="AL1146" s="44"/>
      <c r="AM1146" s="44"/>
      <c r="AN1146" s="93"/>
      <c r="AO1146" s="93"/>
      <c r="AP1146" s="44"/>
      <c r="AQ1146" s="44"/>
      <c r="AR1146" s="44"/>
      <c r="AS1146" s="44"/>
      <c r="AT1146" s="44"/>
      <c r="AU1146" s="44"/>
      <c r="AV1146" s="44"/>
      <c r="AW1146" s="44"/>
    </row>
    <row r="1147" spans="14:49">
      <c r="N1147" s="93"/>
      <c r="AF1147" s="367"/>
      <c r="AG1147" s="368"/>
      <c r="AH1147" s="369"/>
      <c r="AI1147" s="370"/>
      <c r="AJ1147" s="44"/>
      <c r="AK1147" s="44"/>
      <c r="AL1147" s="44"/>
      <c r="AM1147" s="44"/>
      <c r="AN1147" s="93"/>
      <c r="AO1147" s="93"/>
      <c r="AP1147" s="44"/>
      <c r="AQ1147" s="44"/>
      <c r="AR1147" s="44"/>
      <c r="AS1147" s="44"/>
      <c r="AT1147" s="44"/>
      <c r="AU1147" s="44"/>
      <c r="AV1147" s="44"/>
      <c r="AW1147" s="44"/>
    </row>
    <row r="1148" spans="14:49">
      <c r="N1148" s="93"/>
      <c r="AF1148" s="367"/>
      <c r="AG1148" s="368"/>
      <c r="AH1148" s="369"/>
      <c r="AI1148" s="370"/>
      <c r="AJ1148" s="44"/>
      <c r="AK1148" s="44"/>
      <c r="AL1148" s="44"/>
      <c r="AM1148" s="44"/>
      <c r="AN1148" s="93"/>
      <c r="AO1148" s="93"/>
      <c r="AP1148" s="44"/>
      <c r="AQ1148" s="44"/>
      <c r="AR1148" s="44"/>
      <c r="AS1148" s="44"/>
      <c r="AT1148" s="44"/>
      <c r="AU1148" s="44"/>
      <c r="AV1148" s="44"/>
      <c r="AW1148" s="44"/>
    </row>
    <row r="1149" spans="14:49">
      <c r="N1149" s="93"/>
      <c r="AF1149" s="367"/>
      <c r="AG1149" s="368"/>
      <c r="AH1149" s="369"/>
      <c r="AI1149" s="370"/>
      <c r="AJ1149" s="44"/>
      <c r="AK1149" s="44"/>
      <c r="AL1149" s="44"/>
      <c r="AM1149" s="44"/>
      <c r="AN1149" s="93"/>
      <c r="AO1149" s="93"/>
      <c r="AP1149" s="44"/>
      <c r="AQ1149" s="44"/>
      <c r="AR1149" s="44"/>
      <c r="AS1149" s="44"/>
      <c r="AT1149" s="44"/>
      <c r="AU1149" s="44"/>
      <c r="AV1149" s="44"/>
      <c r="AW1149" s="44"/>
    </row>
    <row r="1150" spans="14:49">
      <c r="N1150" s="93"/>
    </row>
    <row r="1151" spans="14:49">
      <c r="N1151" s="93"/>
    </row>
    <row r="1152" spans="14:49">
      <c r="N1152" s="93"/>
    </row>
    <row r="1153" spans="14:14">
      <c r="N1153" s="93"/>
    </row>
    <row r="1154" spans="14:14">
      <c r="N1154" s="93"/>
    </row>
    <row r="1155" spans="14:14">
      <c r="N1155" s="93"/>
    </row>
    <row r="1156" spans="14:14">
      <c r="N1156" s="93"/>
    </row>
    <row r="1157" spans="14:14">
      <c r="N1157" s="93"/>
    </row>
    <row r="1158" spans="14:14">
      <c r="N1158" s="93"/>
    </row>
    <row r="1159" spans="14:14">
      <c r="N1159" s="93"/>
    </row>
    <row r="1160" spans="14:14">
      <c r="N1160" s="93"/>
    </row>
    <row r="1161" spans="14:14">
      <c r="N1161" s="93"/>
    </row>
    <row r="1162" spans="14:14">
      <c r="N1162" s="93"/>
    </row>
    <row r="1163" spans="14:14">
      <c r="N1163" s="93"/>
    </row>
    <row r="1164" spans="14:14">
      <c r="N1164" s="93"/>
    </row>
    <row r="1165" spans="14:14">
      <c r="N1165" s="93"/>
    </row>
    <row r="1166" spans="14:14">
      <c r="N1166" s="93"/>
    </row>
    <row r="1167" spans="14:14">
      <c r="N1167" s="93"/>
    </row>
    <row r="1168" spans="14:14">
      <c r="N1168" s="93"/>
    </row>
    <row r="1169" spans="14:14">
      <c r="N1169" s="93"/>
    </row>
    <row r="1170" spans="14:14">
      <c r="N1170" s="93"/>
    </row>
    <row r="1171" spans="14:14">
      <c r="N1171" s="93"/>
    </row>
    <row r="1172" spans="14:14">
      <c r="N1172" s="93"/>
    </row>
    <row r="1173" spans="14:14">
      <c r="N1173" s="93"/>
    </row>
    <row r="1174" spans="14:14">
      <c r="N1174" s="93"/>
    </row>
    <row r="1175" spans="14:14">
      <c r="N1175" s="93"/>
    </row>
    <row r="1176" spans="14:14">
      <c r="N1176" s="93"/>
    </row>
    <row r="1177" spans="14:14">
      <c r="N1177" s="93"/>
    </row>
    <row r="1178" spans="14:14">
      <c r="N1178" s="93"/>
    </row>
    <row r="1179" spans="14:14">
      <c r="N1179" s="93"/>
    </row>
    <row r="1180" spans="14:14">
      <c r="N1180" s="93"/>
    </row>
    <row r="1181" spans="14:14">
      <c r="N1181" s="93"/>
    </row>
    <row r="1182" spans="14:14">
      <c r="N1182" s="93"/>
    </row>
    <row r="1183" spans="14:14">
      <c r="N1183" s="93"/>
    </row>
    <row r="1184" spans="14:14">
      <c r="N1184" s="93"/>
    </row>
    <row r="1185" spans="14:14">
      <c r="N1185" s="93"/>
    </row>
    <row r="1186" spans="14:14">
      <c r="N1186" s="93"/>
    </row>
    <row r="1187" spans="14:14">
      <c r="N1187" s="93"/>
    </row>
    <row r="1188" spans="14:14">
      <c r="N1188" s="93"/>
    </row>
    <row r="1189" spans="14:14">
      <c r="N1189" s="93"/>
    </row>
    <row r="1190" spans="14:14">
      <c r="N1190" s="93"/>
    </row>
    <row r="1191" spans="14:14">
      <c r="N1191" s="93"/>
    </row>
    <row r="1192" spans="14:14">
      <c r="N1192" s="93"/>
    </row>
    <row r="1193" spans="14:14">
      <c r="N1193" s="93"/>
    </row>
    <row r="1194" spans="14:14">
      <c r="N1194" s="93"/>
    </row>
    <row r="1195" spans="14:14">
      <c r="N1195" s="93"/>
    </row>
    <row r="1196" spans="14:14">
      <c r="N1196" s="93"/>
    </row>
    <row r="1197" spans="14:14">
      <c r="N1197" s="93"/>
    </row>
    <row r="1198" spans="14:14">
      <c r="N1198" s="93"/>
    </row>
    <row r="1199" spans="14:14">
      <c r="N1199" s="93"/>
    </row>
    <row r="1200" spans="14:14">
      <c r="N1200" s="93"/>
    </row>
    <row r="1201" spans="14:14">
      <c r="N1201" s="93"/>
    </row>
    <row r="1202" spans="14:14">
      <c r="N1202" s="93"/>
    </row>
    <row r="1203" spans="14:14">
      <c r="N1203" s="93"/>
    </row>
    <row r="1204" spans="14:14">
      <c r="N1204" s="93"/>
    </row>
    <row r="1205" spans="14:14">
      <c r="N1205" s="93"/>
    </row>
    <row r="1206" spans="14:14">
      <c r="N1206" s="93"/>
    </row>
    <row r="1207" spans="14:14">
      <c r="N1207" s="93"/>
    </row>
    <row r="1208" spans="14:14">
      <c r="N1208" s="93"/>
    </row>
    <row r="1209" spans="14:14">
      <c r="N1209" s="93"/>
    </row>
    <row r="1210" spans="14:14">
      <c r="N1210" s="93"/>
    </row>
    <row r="1211" spans="14:14">
      <c r="N1211" s="93"/>
    </row>
    <row r="1212" spans="14:14">
      <c r="N1212" s="93"/>
    </row>
    <row r="1213" spans="14:14">
      <c r="N1213" s="93"/>
    </row>
    <row r="1214" spans="14:14">
      <c r="N1214" s="93"/>
    </row>
    <row r="1215" spans="14:14">
      <c r="N1215" s="93"/>
    </row>
    <row r="1216" spans="14:14">
      <c r="N1216" s="93"/>
    </row>
    <row r="1217" spans="14:14">
      <c r="N1217" s="93"/>
    </row>
    <row r="1218" spans="14:14">
      <c r="N1218" s="93"/>
    </row>
    <row r="1219" spans="14:14">
      <c r="N1219" s="93"/>
    </row>
    <row r="1220" spans="14:14">
      <c r="N1220" s="93"/>
    </row>
    <row r="1221" spans="14:14">
      <c r="N1221" s="93"/>
    </row>
    <row r="1222" spans="14:14">
      <c r="N1222" s="93"/>
    </row>
    <row r="1223" spans="14:14">
      <c r="N1223" s="93"/>
    </row>
    <row r="1224" spans="14:14">
      <c r="N1224" s="93"/>
    </row>
    <row r="1225" spans="14:14">
      <c r="N1225" s="93"/>
    </row>
    <row r="1226" spans="14:14">
      <c r="N1226" s="93"/>
    </row>
    <row r="1227" spans="14:14">
      <c r="N1227" s="93"/>
    </row>
    <row r="1228" spans="14:14">
      <c r="N1228" s="93"/>
    </row>
    <row r="1229" spans="14:14">
      <c r="N1229" s="93"/>
    </row>
    <row r="1230" spans="14:14">
      <c r="N1230" s="93"/>
    </row>
    <row r="1231" spans="14:14">
      <c r="N1231" s="93"/>
    </row>
    <row r="1232" spans="14:14">
      <c r="N1232" s="93"/>
    </row>
    <row r="1233" spans="14:14">
      <c r="N1233" s="93"/>
    </row>
    <row r="1234" spans="14:14">
      <c r="N1234" s="93"/>
    </row>
    <row r="1235" spans="14:14">
      <c r="N1235" s="93"/>
    </row>
    <row r="1236" spans="14:14">
      <c r="N1236" s="93"/>
    </row>
    <row r="1237" spans="14:14">
      <c r="N1237" s="93"/>
    </row>
    <row r="1238" spans="14:14">
      <c r="N1238" s="93"/>
    </row>
    <row r="1239" spans="14:14">
      <c r="N1239" s="93"/>
    </row>
    <row r="1240" spans="14:14">
      <c r="N1240" s="93"/>
    </row>
    <row r="1241" spans="14:14">
      <c r="N1241" s="93"/>
    </row>
    <row r="1242" spans="14:14">
      <c r="N1242" s="93"/>
    </row>
    <row r="1243" spans="14:14">
      <c r="N1243" s="93"/>
    </row>
    <row r="1244" spans="14:14">
      <c r="N1244" s="93"/>
    </row>
    <row r="1245" spans="14:14">
      <c r="N1245" s="93"/>
    </row>
    <row r="1246" spans="14:14">
      <c r="N1246" s="93"/>
    </row>
    <row r="1247" spans="14:14">
      <c r="N1247" s="93"/>
    </row>
    <row r="1248" spans="14:14">
      <c r="N1248" s="93"/>
    </row>
    <row r="1249" spans="14:14">
      <c r="N1249" s="93"/>
    </row>
    <row r="1250" spans="14:14">
      <c r="N1250" s="93"/>
    </row>
    <row r="1251" spans="14:14">
      <c r="N1251" s="93"/>
    </row>
    <row r="1252" spans="14:14">
      <c r="N1252" s="93"/>
    </row>
    <row r="1253" spans="14:14">
      <c r="N1253" s="93"/>
    </row>
    <row r="1254" spans="14:14">
      <c r="N1254" s="93"/>
    </row>
    <row r="1255" spans="14:14">
      <c r="N1255" s="93"/>
    </row>
    <row r="1256" spans="14:14">
      <c r="N1256" s="93"/>
    </row>
    <row r="1257" spans="14:14">
      <c r="N1257" s="93"/>
    </row>
    <row r="1258" spans="14:14">
      <c r="N1258" s="93"/>
    </row>
    <row r="1259" spans="14:14">
      <c r="N1259" s="93"/>
    </row>
    <row r="1260" spans="14:14">
      <c r="N1260" s="93"/>
    </row>
    <row r="1261" spans="14:14">
      <c r="N1261" s="93"/>
    </row>
    <row r="1262" spans="14:14">
      <c r="N1262" s="93"/>
    </row>
    <row r="1263" spans="14:14">
      <c r="N1263" s="93"/>
    </row>
    <row r="1264" spans="14:14">
      <c r="N1264" s="93"/>
    </row>
    <row r="1265" spans="14:14">
      <c r="N1265" s="93"/>
    </row>
    <row r="1266" spans="14:14">
      <c r="N1266" s="93"/>
    </row>
    <row r="1267" spans="14:14">
      <c r="N1267" s="93"/>
    </row>
    <row r="1268" spans="14:14">
      <c r="N1268" s="93"/>
    </row>
    <row r="1269" spans="14:14">
      <c r="N1269" s="93"/>
    </row>
    <row r="1270" spans="14:14">
      <c r="N1270" s="93"/>
    </row>
    <row r="1271" spans="14:14">
      <c r="N1271" s="93"/>
    </row>
    <row r="1272" spans="14:14">
      <c r="N1272" s="93"/>
    </row>
    <row r="1273" spans="14:14">
      <c r="N1273" s="93"/>
    </row>
    <row r="1274" spans="14:14">
      <c r="N1274" s="93"/>
    </row>
    <row r="1275" spans="14:14">
      <c r="N1275" s="93"/>
    </row>
    <row r="1276" spans="14:14">
      <c r="N1276" s="93"/>
    </row>
    <row r="1277" spans="14:14">
      <c r="N1277" s="93"/>
    </row>
    <row r="1278" spans="14:14">
      <c r="N1278" s="93"/>
    </row>
    <row r="1279" spans="14:14">
      <c r="N1279" s="93"/>
    </row>
    <row r="1280" spans="14:14">
      <c r="N1280" s="93"/>
    </row>
    <row r="1281" spans="14:14">
      <c r="N1281" s="93"/>
    </row>
    <row r="1282" spans="14:14">
      <c r="N1282" s="93"/>
    </row>
    <row r="1283" spans="14:14">
      <c r="N1283" s="93"/>
    </row>
    <row r="1284" spans="14:14">
      <c r="N1284" s="93"/>
    </row>
    <row r="1285" spans="14:14">
      <c r="N1285" s="93"/>
    </row>
    <row r="1286" spans="14:14">
      <c r="N1286" s="93"/>
    </row>
    <row r="1287" spans="14:14">
      <c r="N1287" s="93"/>
    </row>
    <row r="1288" spans="14:14">
      <c r="N1288" s="93"/>
    </row>
    <row r="1289" spans="14:14">
      <c r="N1289" s="93"/>
    </row>
    <row r="1290" spans="14:14">
      <c r="N1290" s="93"/>
    </row>
    <row r="1291" spans="14:14">
      <c r="N1291" s="93"/>
    </row>
    <row r="1292" spans="14:14">
      <c r="N1292" s="93"/>
    </row>
    <row r="1293" spans="14:14">
      <c r="N1293" s="93"/>
    </row>
    <row r="1294" spans="14:14">
      <c r="N1294" s="93"/>
    </row>
    <row r="1295" spans="14:14">
      <c r="N1295" s="93"/>
    </row>
    <row r="1296" spans="14:14">
      <c r="N1296" s="93"/>
    </row>
    <row r="1297" spans="14:14">
      <c r="N1297" s="93"/>
    </row>
    <row r="1298" spans="14:14">
      <c r="N1298" s="93"/>
    </row>
    <row r="1299" spans="14:14">
      <c r="N1299" s="93"/>
    </row>
    <row r="1300" spans="14:14">
      <c r="N1300" s="93"/>
    </row>
    <row r="1301" spans="14:14">
      <c r="N1301" s="93"/>
    </row>
    <row r="1302" spans="14:14">
      <c r="N1302" s="93"/>
    </row>
    <row r="1303" spans="14:14">
      <c r="N1303" s="93"/>
    </row>
    <row r="1304" spans="14:14">
      <c r="N1304" s="93"/>
    </row>
    <row r="1305" spans="14:14">
      <c r="N1305" s="93"/>
    </row>
    <row r="1306" spans="14:14">
      <c r="N1306" s="93"/>
    </row>
    <row r="1307" spans="14:14">
      <c r="N1307" s="93"/>
    </row>
    <row r="1308" spans="14:14">
      <c r="N1308" s="93"/>
    </row>
    <row r="1309" spans="14:14">
      <c r="N1309" s="93"/>
    </row>
    <row r="1310" spans="14:14">
      <c r="N1310" s="93"/>
    </row>
    <row r="1311" spans="14:14">
      <c r="N1311" s="93"/>
    </row>
    <row r="1312" spans="14:14">
      <c r="N1312" s="93"/>
    </row>
    <row r="1313" spans="14:14">
      <c r="N1313" s="93"/>
    </row>
    <row r="1314" spans="14:14">
      <c r="N1314" s="93"/>
    </row>
    <row r="1315" spans="14:14">
      <c r="N1315" s="93"/>
    </row>
    <row r="1316" spans="14:14">
      <c r="N1316" s="93"/>
    </row>
    <row r="1317" spans="14:14">
      <c r="N1317" s="93"/>
    </row>
    <row r="1318" spans="14:14">
      <c r="N1318" s="93"/>
    </row>
    <row r="1319" spans="14:14">
      <c r="N1319" s="93"/>
    </row>
    <row r="1320" spans="14:14">
      <c r="N1320" s="93"/>
    </row>
    <row r="1321" spans="14:14">
      <c r="N1321" s="93"/>
    </row>
    <row r="1322" spans="14:14">
      <c r="N1322" s="93"/>
    </row>
    <row r="1323" spans="14:14">
      <c r="N1323" s="93"/>
    </row>
    <row r="1324" spans="14:14">
      <c r="N1324" s="93"/>
    </row>
    <row r="1325" spans="14:14">
      <c r="N1325" s="93"/>
    </row>
    <row r="1326" spans="14:14">
      <c r="N1326" s="93"/>
    </row>
    <row r="1327" spans="14:14">
      <c r="N1327" s="93"/>
    </row>
    <row r="1328" spans="14:14">
      <c r="N1328" s="93"/>
    </row>
    <row r="1329" spans="14:14">
      <c r="N1329" s="93"/>
    </row>
    <row r="1330" spans="14:14">
      <c r="N1330" s="93"/>
    </row>
    <row r="1331" spans="14:14">
      <c r="N1331" s="93"/>
    </row>
    <row r="1332" spans="14:14">
      <c r="N1332" s="93"/>
    </row>
    <row r="1333" spans="14:14">
      <c r="N1333" s="93"/>
    </row>
    <row r="1334" spans="14:14">
      <c r="N1334" s="93"/>
    </row>
    <row r="1335" spans="14:14">
      <c r="N1335" s="93"/>
    </row>
    <row r="1336" spans="14:14">
      <c r="N1336" s="93"/>
    </row>
    <row r="1337" spans="14:14">
      <c r="N1337" s="93"/>
    </row>
    <row r="1338" spans="14:14">
      <c r="N1338" s="93"/>
    </row>
    <row r="1339" spans="14:14">
      <c r="N1339" s="93"/>
    </row>
    <row r="1340" spans="14:14">
      <c r="N1340" s="93"/>
    </row>
    <row r="1341" spans="14:14">
      <c r="N1341" s="93"/>
    </row>
    <row r="1342" spans="14:14">
      <c r="N1342" s="93"/>
    </row>
    <row r="1343" spans="14:14">
      <c r="N1343" s="93"/>
    </row>
    <row r="1344" spans="14:14">
      <c r="N1344" s="93"/>
    </row>
    <row r="1345" spans="14:14">
      <c r="N1345" s="93"/>
    </row>
    <row r="1346" spans="14:14">
      <c r="N1346" s="93"/>
    </row>
    <row r="1347" spans="14:14">
      <c r="N1347" s="93"/>
    </row>
    <row r="1348" spans="14:14">
      <c r="N1348" s="93"/>
    </row>
    <row r="1349" spans="14:14">
      <c r="N1349" s="93"/>
    </row>
    <row r="1350" spans="14:14">
      <c r="N1350" s="93"/>
    </row>
    <row r="1351" spans="14:14">
      <c r="N1351" s="93"/>
    </row>
    <row r="1352" spans="14:14">
      <c r="N1352" s="93"/>
    </row>
    <row r="1353" spans="14:14">
      <c r="N1353" s="93"/>
    </row>
    <row r="1354" spans="14:14">
      <c r="N1354" s="93"/>
    </row>
    <row r="1355" spans="14:14">
      <c r="N1355" s="93"/>
    </row>
    <row r="1356" spans="14:14">
      <c r="N1356" s="93"/>
    </row>
    <row r="1357" spans="14:14">
      <c r="N1357" s="93"/>
    </row>
    <row r="1358" spans="14:14">
      <c r="N1358" s="93"/>
    </row>
    <row r="1359" spans="14:14">
      <c r="N1359" s="93"/>
    </row>
    <row r="1360" spans="14:14">
      <c r="N1360" s="93"/>
    </row>
    <row r="1361" spans="14:14">
      <c r="N1361" s="93"/>
    </row>
    <row r="1362" spans="14:14">
      <c r="N1362" s="93"/>
    </row>
    <row r="1363" spans="14:14">
      <c r="N1363" s="93"/>
    </row>
    <row r="1364" spans="14:14">
      <c r="N1364" s="93"/>
    </row>
    <row r="1365" spans="14:14">
      <c r="N1365" s="93"/>
    </row>
    <row r="1366" spans="14:14">
      <c r="N1366" s="93"/>
    </row>
    <row r="1367" spans="14:14">
      <c r="N1367" s="93"/>
    </row>
    <row r="1368" spans="14:14">
      <c r="N1368" s="93"/>
    </row>
    <row r="1369" spans="14:14">
      <c r="N1369" s="93"/>
    </row>
    <row r="1370" spans="14:14">
      <c r="N1370" s="93"/>
    </row>
    <row r="1371" spans="14:14">
      <c r="N1371" s="93"/>
    </row>
    <row r="1372" spans="14:14">
      <c r="N1372" s="93"/>
    </row>
    <row r="1373" spans="14:14">
      <c r="N1373" s="93"/>
    </row>
    <row r="1374" spans="14:14">
      <c r="N1374" s="93"/>
    </row>
    <row r="1375" spans="14:14">
      <c r="N1375" s="93"/>
    </row>
    <row r="1376" spans="14:14">
      <c r="N1376" s="93"/>
    </row>
    <row r="1377" spans="14:14">
      <c r="N1377" s="93"/>
    </row>
    <row r="1378" spans="14:14">
      <c r="N1378" s="93"/>
    </row>
    <row r="1379" spans="14:14">
      <c r="N1379" s="93"/>
    </row>
    <row r="1380" spans="14:14">
      <c r="N1380" s="93"/>
    </row>
    <row r="1381" spans="14:14">
      <c r="N1381" s="93"/>
    </row>
    <row r="1382" spans="14:14">
      <c r="N1382" s="93"/>
    </row>
    <row r="1383" spans="14:14">
      <c r="N1383" s="93"/>
    </row>
    <row r="1384" spans="14:14">
      <c r="N1384" s="93"/>
    </row>
    <row r="1385" spans="14:14">
      <c r="N1385" s="93"/>
    </row>
    <row r="1386" spans="14:14">
      <c r="N1386" s="93"/>
    </row>
    <row r="1387" spans="14:14">
      <c r="N1387" s="93"/>
    </row>
    <row r="1388" spans="14:14">
      <c r="N1388" s="93"/>
    </row>
    <row r="1389" spans="14:14">
      <c r="N1389" s="93"/>
    </row>
    <row r="1390" spans="14:14">
      <c r="N1390" s="93"/>
    </row>
    <row r="1391" spans="14:14">
      <c r="N1391" s="93"/>
    </row>
    <row r="1392" spans="14:14">
      <c r="N1392" s="93"/>
    </row>
    <row r="1393" spans="14:14">
      <c r="N1393" s="93"/>
    </row>
    <row r="1394" spans="14:14">
      <c r="N1394" s="93"/>
    </row>
    <row r="1395" spans="14:14">
      <c r="N1395" s="93"/>
    </row>
    <row r="1396" spans="14:14">
      <c r="N1396" s="93"/>
    </row>
    <row r="1397" spans="14:14">
      <c r="N1397" s="93"/>
    </row>
    <row r="1398" spans="14:14">
      <c r="N1398" s="93"/>
    </row>
    <row r="1399" spans="14:14">
      <c r="N1399" s="93"/>
    </row>
    <row r="1400" spans="14:14">
      <c r="N1400" s="93"/>
    </row>
    <row r="1401" spans="14:14">
      <c r="N1401" s="93"/>
    </row>
    <row r="1402" spans="14:14">
      <c r="N1402" s="93"/>
    </row>
    <row r="1403" spans="14:14">
      <c r="N1403" s="93"/>
    </row>
    <row r="1404" spans="14:14">
      <c r="N1404" s="93"/>
    </row>
    <row r="1405" spans="14:14">
      <c r="N1405" s="93"/>
    </row>
    <row r="1406" spans="14:14">
      <c r="N1406" s="93"/>
    </row>
    <row r="1407" spans="14:14">
      <c r="N1407" s="93"/>
    </row>
    <row r="1408" spans="14:14">
      <c r="N1408" s="93"/>
    </row>
    <row r="1409" spans="14:14">
      <c r="N1409" s="93"/>
    </row>
    <row r="1410" spans="14:14">
      <c r="N1410" s="93"/>
    </row>
    <row r="1411" spans="14:14">
      <c r="N1411" s="93"/>
    </row>
    <row r="1412" spans="14:14">
      <c r="N1412" s="93"/>
    </row>
    <row r="1413" spans="14:14">
      <c r="N1413" s="93"/>
    </row>
    <row r="1414" spans="14:14">
      <c r="N1414" s="93"/>
    </row>
    <row r="1415" spans="14:14">
      <c r="N1415" s="93"/>
    </row>
    <row r="1416" spans="14:14">
      <c r="N1416" s="93"/>
    </row>
    <row r="1417" spans="14:14">
      <c r="N1417" s="93"/>
    </row>
    <row r="1418" spans="14:14">
      <c r="N1418" s="93"/>
    </row>
    <row r="1419" spans="14:14">
      <c r="N1419" s="93"/>
    </row>
    <row r="1420" spans="14:14">
      <c r="N1420" s="93"/>
    </row>
    <row r="1421" spans="14:14">
      <c r="N1421" s="93"/>
    </row>
    <row r="1422" spans="14:14">
      <c r="N1422" s="93"/>
    </row>
    <row r="1423" spans="14:14">
      <c r="N1423" s="93"/>
    </row>
    <row r="1424" spans="14:14">
      <c r="N1424" s="93"/>
    </row>
    <row r="1425" spans="14:14">
      <c r="N1425" s="93"/>
    </row>
    <row r="1426" spans="14:14">
      <c r="N1426" s="93"/>
    </row>
    <row r="1427" spans="14:14">
      <c r="N1427" s="93"/>
    </row>
    <row r="1428" spans="14:14">
      <c r="N1428" s="93"/>
    </row>
    <row r="1429" spans="14:14">
      <c r="N1429" s="93"/>
    </row>
    <row r="1430" spans="14:14">
      <c r="N1430" s="93"/>
    </row>
    <row r="1431" spans="14:14">
      <c r="N1431" s="93"/>
    </row>
    <row r="1432" spans="14:14">
      <c r="N1432" s="93"/>
    </row>
    <row r="1433" spans="14:14">
      <c r="N1433" s="93"/>
    </row>
    <row r="1434" spans="14:14">
      <c r="N1434" s="93"/>
    </row>
    <row r="1435" spans="14:14">
      <c r="N1435" s="93"/>
    </row>
    <row r="1436" spans="14:14">
      <c r="N1436" s="93"/>
    </row>
    <row r="1437" spans="14:14">
      <c r="N1437" s="93"/>
    </row>
    <row r="1438" spans="14:14">
      <c r="N1438" s="93"/>
    </row>
    <row r="1439" spans="14:14">
      <c r="N1439" s="93"/>
    </row>
    <row r="1440" spans="14:14">
      <c r="N1440" s="93"/>
    </row>
    <row r="1441" spans="14:14">
      <c r="N1441" s="93"/>
    </row>
    <row r="1442" spans="14:14">
      <c r="N1442" s="93"/>
    </row>
    <row r="1443" spans="14:14">
      <c r="N1443" s="93"/>
    </row>
    <row r="1444" spans="14:14">
      <c r="N1444" s="93"/>
    </row>
    <row r="1445" spans="14:14">
      <c r="N1445" s="93"/>
    </row>
    <row r="1446" spans="14:14">
      <c r="N1446" s="93"/>
    </row>
    <row r="1447" spans="14:14">
      <c r="N1447" s="93"/>
    </row>
    <row r="1448" spans="14:14">
      <c r="N1448" s="93"/>
    </row>
    <row r="1449" spans="14:14">
      <c r="N1449" s="93"/>
    </row>
    <row r="1450" spans="14:14">
      <c r="N1450" s="93"/>
    </row>
    <row r="1451" spans="14:14">
      <c r="N1451" s="93"/>
    </row>
    <row r="1452" spans="14:14">
      <c r="N1452" s="93"/>
    </row>
    <row r="1453" spans="14:14">
      <c r="N1453" s="93"/>
    </row>
  </sheetData>
  <hyperlinks>
    <hyperlink ref="AG531" r:id="rId1"/>
    <hyperlink ref="AG551" r:id="rId2"/>
  </hyperlinks>
  <pageMargins left="0.34" right="0.26" top="0.41" bottom="0.25" header="0.17" footer="0.17"/>
  <pageSetup paperSize="5" scale="90" orientation="landscape" horizontalDpi="300" r:id="rId3"/>
  <headerFooter alignWithMargins="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56"/>
  <sheetViews>
    <sheetView topLeftCell="A2" workbookViewId="0">
      <pane ySplit="4" topLeftCell="A6" activePane="bottomLeft" state="frozen"/>
      <selection activeCell="A2" sqref="A2"/>
      <selection pane="bottomLeft" activeCell="D23" sqref="D23"/>
    </sheetView>
  </sheetViews>
  <sheetFormatPr defaultRowHeight="12.75"/>
  <cols>
    <col min="2" max="2" width="3.42578125" style="3" hidden="1" customWidth="1"/>
    <col min="3" max="3" width="10.7109375" style="409" customWidth="1"/>
    <col min="4" max="4" width="12.140625" style="3" customWidth="1"/>
    <col min="5" max="5" width="11.140625" style="388" customWidth="1"/>
    <col min="6" max="7" width="10.7109375" style="14" customWidth="1"/>
    <col min="8" max="8" width="10.7109375" style="15" customWidth="1"/>
    <col min="9" max="9" width="1.85546875" style="14" customWidth="1"/>
    <col min="10" max="10" width="11.5703125" style="14" customWidth="1"/>
    <col min="11" max="11" width="10.28515625" style="14" customWidth="1"/>
    <col min="12" max="12" width="7.42578125" style="14" customWidth="1"/>
    <col min="13" max="13" width="8.5703125" style="403" customWidth="1"/>
    <col min="14" max="14" width="20.5703125" customWidth="1"/>
    <col min="15" max="15" width="27.140625" bestFit="1" customWidth="1"/>
    <col min="16" max="16" width="38.7109375" customWidth="1"/>
    <col min="17" max="17" width="30.5703125" style="3" customWidth="1"/>
    <col min="18" max="18" width="13.28515625" style="3" customWidth="1"/>
    <col min="19" max="19" width="3.28515625" customWidth="1"/>
  </cols>
  <sheetData>
    <row r="2" spans="1:20" ht="23.25">
      <c r="D2" s="13" t="s">
        <v>87</v>
      </c>
    </row>
    <row r="4" spans="1:20">
      <c r="J4" s="16" t="s">
        <v>72</v>
      </c>
      <c r="N4" s="1" t="s">
        <v>49</v>
      </c>
    </row>
    <row r="5" spans="1:20" ht="14.25" customHeight="1">
      <c r="B5" s="5"/>
      <c r="C5" s="410"/>
      <c r="D5" s="6" t="s">
        <v>90</v>
      </c>
      <c r="E5" s="389" t="s">
        <v>69</v>
      </c>
      <c r="F5" s="16" t="s">
        <v>73</v>
      </c>
      <c r="G5" s="16" t="s">
        <v>91</v>
      </c>
      <c r="H5" s="17" t="s">
        <v>92</v>
      </c>
      <c r="I5" s="16"/>
      <c r="J5" s="16" t="s">
        <v>70</v>
      </c>
      <c r="K5" s="16" t="s">
        <v>71</v>
      </c>
      <c r="L5" s="16" t="s">
        <v>967</v>
      </c>
      <c r="M5" s="48" t="s">
        <v>997</v>
      </c>
      <c r="N5" s="2" t="s">
        <v>34</v>
      </c>
      <c r="O5" s="2" t="s">
        <v>35</v>
      </c>
      <c r="P5" s="2" t="s">
        <v>36</v>
      </c>
      <c r="Q5" s="4" t="s">
        <v>37</v>
      </c>
      <c r="R5" s="4" t="s">
        <v>38</v>
      </c>
      <c r="S5" s="1"/>
      <c r="T5" s="2" t="s">
        <v>39</v>
      </c>
    </row>
    <row r="6" spans="1:20" s="11" customFormat="1" ht="18" customHeight="1">
      <c r="A6" s="11" t="s">
        <v>88</v>
      </c>
      <c r="B6" s="12">
        <v>13</v>
      </c>
      <c r="C6" s="411">
        <f>+K6*M6</f>
        <v>-1253.2499999999998</v>
      </c>
      <c r="D6" s="12" t="s">
        <v>77</v>
      </c>
      <c r="E6" s="390">
        <f>+BASIS!I334</f>
        <v>-0.21999999999999997</v>
      </c>
      <c r="F6" s="20"/>
      <c r="G6" s="20">
        <v>-5.0000000000000001E-3</v>
      </c>
      <c r="H6" s="21"/>
      <c r="I6" s="20"/>
      <c r="J6" s="20"/>
      <c r="K6" s="20">
        <f>+G6+F6+E6+J6</f>
        <v>-0.22499999999999998</v>
      </c>
      <c r="L6" s="20" t="s">
        <v>230</v>
      </c>
      <c r="M6" s="404">
        <v>5570</v>
      </c>
      <c r="N6" s="11" t="s">
        <v>44</v>
      </c>
      <c r="O6" s="11" t="s">
        <v>48</v>
      </c>
      <c r="P6" s="11" t="s">
        <v>969</v>
      </c>
      <c r="Q6" s="22" t="s">
        <v>944</v>
      </c>
      <c r="R6" s="23">
        <v>37257</v>
      </c>
      <c r="T6" s="11" t="s">
        <v>970</v>
      </c>
    </row>
    <row r="7" spans="1:20" s="8" customFormat="1" ht="18" customHeight="1">
      <c r="B7" s="7">
        <v>29</v>
      </c>
      <c r="C7" s="411">
        <f t="shared" ref="C7:C24" si="0">+K7*M7</f>
        <v>-208.75</v>
      </c>
      <c r="D7" s="7" t="s">
        <v>968</v>
      </c>
      <c r="E7" s="392">
        <f>+BASIS!I330</f>
        <v>-2.2000000000000002E-2</v>
      </c>
      <c r="F7" s="18">
        <v>-0.09</v>
      </c>
      <c r="G7" s="18"/>
      <c r="H7" s="19">
        <v>2.2499999999999999E-2</v>
      </c>
      <c r="I7" s="18"/>
      <c r="J7" s="18"/>
      <c r="K7" s="18">
        <f>+E7+F7-H7*$F$26+G7+J7</f>
        <v>-0.20874999999999999</v>
      </c>
      <c r="L7" s="18"/>
      <c r="M7" s="405">
        <v>1000</v>
      </c>
      <c r="N7" s="8" t="s">
        <v>26</v>
      </c>
      <c r="O7" s="8" t="s">
        <v>42</v>
      </c>
      <c r="Q7" s="7"/>
      <c r="R7" s="7"/>
    </row>
    <row r="8" spans="1:20" s="11" customFormat="1" ht="18" customHeight="1">
      <c r="B8" s="12">
        <v>20</v>
      </c>
      <c r="C8" s="411">
        <f t="shared" si="0"/>
        <v>-621.93299999999999</v>
      </c>
      <c r="D8" s="12" t="s">
        <v>74</v>
      </c>
      <c r="E8" s="393">
        <f>+BASIS!I254</f>
        <v>-2.5000000000000001E-3</v>
      </c>
      <c r="F8" s="20">
        <v>-0.16</v>
      </c>
      <c r="G8" s="20">
        <v>-0.15479999999999999</v>
      </c>
      <c r="H8" s="21">
        <v>0.01</v>
      </c>
      <c r="I8" s="20"/>
      <c r="J8" s="20">
        <v>-0.2</v>
      </c>
      <c r="K8" s="20">
        <f>+E8+F8-H8*$F$26+G8+J8</f>
        <v>-0.56030000000000002</v>
      </c>
      <c r="L8" s="20"/>
      <c r="M8" s="404">
        <v>1110</v>
      </c>
      <c r="N8" s="11" t="s">
        <v>17</v>
      </c>
      <c r="O8" s="11" t="s">
        <v>41</v>
      </c>
      <c r="P8" s="11" t="s">
        <v>972</v>
      </c>
      <c r="Q8" s="12" t="s">
        <v>971</v>
      </c>
      <c r="R8" s="12"/>
    </row>
    <row r="9" spans="1:20" s="8" customFormat="1" ht="18" customHeight="1">
      <c r="A9" s="8" t="s">
        <v>88</v>
      </c>
      <c r="B9" s="7">
        <v>17</v>
      </c>
      <c r="C9" s="411">
        <f t="shared" si="0"/>
        <v>-109.8</v>
      </c>
      <c r="D9" s="7" t="s">
        <v>78</v>
      </c>
      <c r="E9" s="391">
        <f>+BASIS!I302</f>
        <v>-0.189</v>
      </c>
      <c r="F9" s="18">
        <v>0.02</v>
      </c>
      <c r="G9" s="18">
        <v>-7.4999999999999997E-2</v>
      </c>
      <c r="H9" s="19" t="s">
        <v>133</v>
      </c>
      <c r="I9" s="18"/>
      <c r="J9" s="18"/>
      <c r="K9" s="18">
        <f>+J9+F9+E9+G9</f>
        <v>-0.24399999999999999</v>
      </c>
      <c r="L9" s="18" t="s">
        <v>230</v>
      </c>
      <c r="M9" s="405">
        <v>450</v>
      </c>
      <c r="N9" s="8" t="s">
        <v>973</v>
      </c>
      <c r="O9" s="8" t="s">
        <v>65</v>
      </c>
      <c r="P9" s="8" t="s">
        <v>975</v>
      </c>
      <c r="Q9" s="7" t="s">
        <v>974</v>
      </c>
      <c r="R9" s="7"/>
    </row>
    <row r="10" spans="1:20" s="11" customFormat="1" ht="18" customHeight="1">
      <c r="A10" s="11" t="s">
        <v>88</v>
      </c>
      <c r="B10" s="12">
        <v>2</v>
      </c>
      <c r="C10" s="411">
        <f t="shared" si="0"/>
        <v>-239.40000000000003</v>
      </c>
      <c r="D10" s="12" t="s">
        <v>74</v>
      </c>
      <c r="E10" s="390">
        <f>+BASIS!I254</f>
        <v>-2.5000000000000001E-3</v>
      </c>
      <c r="F10" s="20">
        <v>-0.05</v>
      </c>
      <c r="G10" s="20"/>
      <c r="H10" s="21"/>
      <c r="I10" s="20"/>
      <c r="J10" s="20"/>
      <c r="K10" s="20">
        <f>+J10+F10+E10+G10</f>
        <v>-5.2500000000000005E-2</v>
      </c>
      <c r="L10" s="20"/>
      <c r="M10" s="404">
        <v>4560</v>
      </c>
      <c r="N10" s="11" t="s">
        <v>1</v>
      </c>
      <c r="O10" s="406" t="s">
        <v>50</v>
      </c>
      <c r="P10" s="406" t="s">
        <v>52</v>
      </c>
      <c r="Q10" s="12" t="s">
        <v>976</v>
      </c>
      <c r="R10" s="23">
        <v>37103</v>
      </c>
    </row>
    <row r="11" spans="1:20" s="8" customFormat="1" ht="18" customHeight="1">
      <c r="A11" s="8" t="s">
        <v>88</v>
      </c>
      <c r="B11" s="7">
        <v>19</v>
      </c>
      <c r="C11" s="411">
        <f t="shared" si="0"/>
        <v>-86.925000000000011</v>
      </c>
      <c r="D11" s="7" t="s">
        <v>74</v>
      </c>
      <c r="E11" s="391">
        <f>+BASIS!I254</f>
        <v>-2.5000000000000001E-3</v>
      </c>
      <c r="F11" s="18">
        <v>-0.05</v>
      </c>
      <c r="G11" s="18">
        <v>-0.09</v>
      </c>
      <c r="H11" s="19"/>
      <c r="I11" s="18"/>
      <c r="J11" s="18"/>
      <c r="K11" s="18">
        <f>+J11+F11+E11+G11</f>
        <v>-0.14250000000000002</v>
      </c>
      <c r="L11" s="18"/>
      <c r="M11" s="405">
        <v>610</v>
      </c>
      <c r="N11" s="8" t="s">
        <v>16</v>
      </c>
      <c r="O11" s="8" t="s">
        <v>50</v>
      </c>
      <c r="P11" s="8" t="s">
        <v>52</v>
      </c>
      <c r="Q11" s="7" t="s">
        <v>977</v>
      </c>
      <c r="R11" s="7"/>
    </row>
    <row r="12" spans="1:20" s="11" customFormat="1" ht="18" customHeight="1">
      <c r="A12" s="11" t="s">
        <v>88</v>
      </c>
      <c r="B12" s="12">
        <v>9</v>
      </c>
      <c r="C12" s="411">
        <f t="shared" si="0"/>
        <v>-58.559999999999995</v>
      </c>
      <c r="D12" s="12" t="s">
        <v>76</v>
      </c>
      <c r="E12" s="390">
        <f>+BASIS!I18</f>
        <v>-2.8999999999999998E-2</v>
      </c>
      <c r="F12" s="20">
        <v>5.0000000000000001E-3</v>
      </c>
      <c r="G12" s="20"/>
      <c r="H12" s="21"/>
      <c r="I12" s="20"/>
      <c r="J12" s="20"/>
      <c r="K12" s="20">
        <f>+J12+F12+E12+G12</f>
        <v>-2.3999999999999997E-2</v>
      </c>
      <c r="L12" s="20"/>
      <c r="M12" s="404">
        <v>2440</v>
      </c>
      <c r="N12" s="11" t="s">
        <v>7</v>
      </c>
      <c r="O12" s="11" t="s">
        <v>45</v>
      </c>
      <c r="P12" s="11" t="s">
        <v>59</v>
      </c>
      <c r="Q12" s="12"/>
      <c r="R12" s="12"/>
    </row>
    <row r="13" spans="1:20" s="8" customFormat="1" ht="18" customHeight="1">
      <c r="A13" s="8" t="s">
        <v>88</v>
      </c>
      <c r="B13" s="7">
        <v>16</v>
      </c>
      <c r="C13" s="411">
        <f t="shared" si="0"/>
        <v>-277.42500000000001</v>
      </c>
      <c r="D13" s="7" t="s">
        <v>74</v>
      </c>
      <c r="E13" s="391">
        <f>+BASIS!I254</f>
        <v>-2.5000000000000001E-3</v>
      </c>
      <c r="F13" s="18">
        <v>-0.16</v>
      </c>
      <c r="G13" s="18"/>
      <c r="H13" s="19">
        <v>0.01</v>
      </c>
      <c r="I13" s="18" t="s">
        <v>93</v>
      </c>
      <c r="J13" s="407"/>
      <c r="K13" s="18">
        <f>+E13+F13-H13*$F$26</f>
        <v>-0.20550000000000002</v>
      </c>
      <c r="L13" s="18"/>
      <c r="M13" s="405">
        <v>1350</v>
      </c>
      <c r="N13" s="8" t="s">
        <v>13</v>
      </c>
      <c r="O13" s="8" t="s">
        <v>40</v>
      </c>
      <c r="P13" s="8" t="s">
        <v>63</v>
      </c>
      <c r="Q13" s="7" t="s">
        <v>64</v>
      </c>
      <c r="R13" s="7"/>
    </row>
    <row r="14" spans="1:20" s="11" customFormat="1" ht="18" customHeight="1">
      <c r="B14" s="12">
        <v>22</v>
      </c>
      <c r="C14" s="411">
        <f t="shared" si="0"/>
        <v>-639.00000000000011</v>
      </c>
      <c r="D14" s="12" t="s">
        <v>978</v>
      </c>
      <c r="E14" s="393">
        <f>+BASIS!I331</f>
        <v>-9.0000000000000011E-2</v>
      </c>
      <c r="F14" s="20">
        <v>5.0000000000000001E-3</v>
      </c>
      <c r="G14" s="20"/>
      <c r="H14" s="21"/>
      <c r="I14" s="20"/>
      <c r="J14" s="20">
        <v>-0.19900000000000001</v>
      </c>
      <c r="K14" s="20">
        <f>+J14+G14+F14+E14</f>
        <v>-0.28400000000000003</v>
      </c>
      <c r="L14" s="20"/>
      <c r="M14" s="404">
        <v>2250</v>
      </c>
      <c r="N14" s="11" t="s">
        <v>19</v>
      </c>
      <c r="O14" s="11" t="s">
        <v>66</v>
      </c>
      <c r="P14" s="11" t="s">
        <v>979</v>
      </c>
      <c r="Q14" s="12" t="s">
        <v>980</v>
      </c>
      <c r="R14" s="12"/>
    </row>
    <row r="15" spans="1:20" s="8" customFormat="1" ht="18" customHeight="1">
      <c r="A15" s="8" t="s">
        <v>88</v>
      </c>
      <c r="B15" s="7">
        <v>15</v>
      </c>
      <c r="C15" s="411">
        <f t="shared" si="0"/>
        <v>-210.21</v>
      </c>
      <c r="D15" s="402" t="s">
        <v>983</v>
      </c>
      <c r="E15" s="392">
        <f>+BASIS!I254-0.07*$F$26</f>
        <v>-0.30349999999999999</v>
      </c>
      <c r="F15" s="18"/>
      <c r="G15" s="18"/>
      <c r="H15" s="19"/>
      <c r="I15" s="18"/>
      <c r="J15" s="18">
        <v>-1.4999999999999999E-2</v>
      </c>
      <c r="K15" s="18">
        <f>+J15+G15+F15+E15</f>
        <v>-0.31850000000000001</v>
      </c>
      <c r="L15" s="18" t="s">
        <v>230</v>
      </c>
      <c r="M15" s="405">
        <v>660</v>
      </c>
      <c r="N15" s="8" t="s">
        <v>12</v>
      </c>
      <c r="O15" s="8" t="s">
        <v>61</v>
      </c>
      <c r="P15" s="8" t="s">
        <v>981</v>
      </c>
      <c r="Q15" s="24" t="s">
        <v>982</v>
      </c>
      <c r="R15" s="7"/>
    </row>
    <row r="16" spans="1:20" s="11" customFormat="1" ht="18" customHeight="1">
      <c r="A16" s="11" t="s">
        <v>88</v>
      </c>
      <c r="B16" s="12">
        <v>27</v>
      </c>
      <c r="C16" s="411">
        <f t="shared" si="0"/>
        <v>-1.7327919999999963</v>
      </c>
      <c r="D16" s="12" t="s">
        <v>984</v>
      </c>
      <c r="E16" s="20"/>
      <c r="F16" s="20"/>
      <c r="G16" s="20">
        <v>-0.1716</v>
      </c>
      <c r="H16" s="21">
        <v>1.9E-2</v>
      </c>
      <c r="I16" s="20" t="s">
        <v>93</v>
      </c>
      <c r="J16" s="20" t="s">
        <v>86</v>
      </c>
      <c r="K16" s="20">
        <f>+$F$26-(-G16- (-$F$26+($F$26-G16)*H16))+F16+E16</f>
        <v>-8.6639599999999817E-2</v>
      </c>
      <c r="L16" s="20"/>
      <c r="M16" s="404">
        <v>20</v>
      </c>
      <c r="N16" s="11" t="s">
        <v>24</v>
      </c>
      <c r="O16" s="11" t="s">
        <v>51</v>
      </c>
      <c r="P16" s="11" t="s">
        <v>986</v>
      </c>
      <c r="Q16" s="12"/>
      <c r="R16" s="12"/>
    </row>
    <row r="17" spans="1:20" s="8" customFormat="1" ht="18" customHeight="1">
      <c r="A17" s="8" t="s">
        <v>88</v>
      </c>
      <c r="B17" s="7">
        <v>14</v>
      </c>
      <c r="C17" s="411">
        <f t="shared" si="0"/>
        <v>-366.52500000000003</v>
      </c>
      <c r="D17" s="7" t="s">
        <v>74</v>
      </c>
      <c r="E17" s="391">
        <f>+BASIS!I254</f>
        <v>-2.5000000000000001E-3</v>
      </c>
      <c r="F17" s="18">
        <v>-0.09</v>
      </c>
      <c r="G17" s="18">
        <v>-0.1</v>
      </c>
      <c r="H17" s="19" t="s">
        <v>987</v>
      </c>
      <c r="I17" s="18"/>
      <c r="J17" s="18">
        <v>-0.01</v>
      </c>
      <c r="K17" s="18">
        <f t="shared" ref="K17:K24" si="1">+J17+F17+E17+G17</f>
        <v>-0.20250000000000001</v>
      </c>
      <c r="L17" s="18" t="s">
        <v>230</v>
      </c>
      <c r="M17" s="405">
        <v>1810</v>
      </c>
      <c r="N17" s="8" t="s">
        <v>985</v>
      </c>
      <c r="O17" s="8" t="s">
        <v>60</v>
      </c>
      <c r="P17" s="8" t="s">
        <v>989</v>
      </c>
      <c r="Q17" s="7" t="s">
        <v>988</v>
      </c>
      <c r="R17" s="9">
        <v>37012</v>
      </c>
      <c r="T17" s="8" t="s">
        <v>62</v>
      </c>
    </row>
    <row r="18" spans="1:20" s="11" customFormat="1" ht="18" customHeight="1">
      <c r="A18" s="11" t="s">
        <v>88</v>
      </c>
      <c r="B18" s="12">
        <v>8</v>
      </c>
      <c r="C18" s="411">
        <f t="shared" si="0"/>
        <v>-167.75</v>
      </c>
      <c r="D18" s="12" t="s">
        <v>74</v>
      </c>
      <c r="E18" s="390">
        <f>+BASIS!I254</f>
        <v>-2.5000000000000001E-3</v>
      </c>
      <c r="F18" s="20">
        <v>-0.15</v>
      </c>
      <c r="G18" s="20"/>
      <c r="H18" s="21"/>
      <c r="I18" s="20"/>
      <c r="J18" s="20"/>
      <c r="K18" s="20">
        <f t="shared" si="1"/>
        <v>-0.1525</v>
      </c>
      <c r="L18" s="20" t="s">
        <v>230</v>
      </c>
      <c r="M18" s="404">
        <v>1100</v>
      </c>
      <c r="N18" s="11" t="s">
        <v>6</v>
      </c>
      <c r="O18" s="11" t="s">
        <v>55</v>
      </c>
      <c r="P18" s="11" t="s">
        <v>990</v>
      </c>
      <c r="Q18" s="12" t="s">
        <v>991</v>
      </c>
      <c r="R18" s="12" t="s">
        <v>54</v>
      </c>
      <c r="T18" s="11" t="s">
        <v>58</v>
      </c>
    </row>
    <row r="19" spans="1:20" s="8" customFormat="1" ht="18" customHeight="1">
      <c r="A19" s="8" t="s">
        <v>88</v>
      </c>
      <c r="B19" s="7">
        <v>8</v>
      </c>
      <c r="C19" s="411">
        <f t="shared" si="0"/>
        <v>-32.999999999999993</v>
      </c>
      <c r="D19" s="7" t="s">
        <v>77</v>
      </c>
      <c r="E19" s="391">
        <f>+BASIS!I334</f>
        <v>-0.21999999999999997</v>
      </c>
      <c r="F19" s="18"/>
      <c r="G19" s="18"/>
      <c r="H19" s="19"/>
      <c r="I19" s="18"/>
      <c r="J19" s="18"/>
      <c r="K19" s="18">
        <f t="shared" si="1"/>
        <v>-0.21999999999999997</v>
      </c>
      <c r="L19" s="18" t="s">
        <v>230</v>
      </c>
      <c r="M19" s="405">
        <v>150</v>
      </c>
      <c r="N19" s="8" t="s">
        <v>992</v>
      </c>
      <c r="O19" s="8" t="s">
        <v>55</v>
      </c>
      <c r="P19" s="8" t="s">
        <v>994</v>
      </c>
      <c r="Q19" s="7" t="s">
        <v>57</v>
      </c>
      <c r="R19" s="7" t="s">
        <v>54</v>
      </c>
      <c r="T19" s="8" t="s">
        <v>58</v>
      </c>
    </row>
    <row r="20" spans="1:20" s="11" customFormat="1" ht="18" customHeight="1">
      <c r="A20" s="11" t="s">
        <v>88</v>
      </c>
      <c r="B20" s="12">
        <v>8</v>
      </c>
      <c r="C20" s="411">
        <f t="shared" si="0"/>
        <v>-387.75</v>
      </c>
      <c r="D20" s="12" t="s">
        <v>77</v>
      </c>
      <c r="E20" s="390">
        <f>+BASIS!I334</f>
        <v>-0.21999999999999997</v>
      </c>
      <c r="F20" s="20"/>
      <c r="G20" s="20">
        <v>-0.13250000000000001</v>
      </c>
      <c r="H20" s="21"/>
      <c r="I20" s="20"/>
      <c r="J20" s="20"/>
      <c r="K20" s="20">
        <f t="shared" si="1"/>
        <v>-0.35249999999999998</v>
      </c>
      <c r="L20" s="20"/>
      <c r="M20" s="404">
        <v>1100</v>
      </c>
      <c r="N20" s="11" t="s">
        <v>993</v>
      </c>
      <c r="O20" s="11" t="s">
        <v>55</v>
      </c>
      <c r="P20" s="11" t="s">
        <v>56</v>
      </c>
      <c r="Q20" s="12" t="s">
        <v>57</v>
      </c>
      <c r="R20" s="12" t="s">
        <v>54</v>
      </c>
      <c r="T20" s="11" t="s">
        <v>58</v>
      </c>
    </row>
    <row r="21" spans="1:20" s="8" customFormat="1" ht="18" customHeight="1">
      <c r="A21" s="8" t="s">
        <v>88</v>
      </c>
      <c r="B21" s="7">
        <v>31</v>
      </c>
      <c r="C21" s="411">
        <f t="shared" si="0"/>
        <v>-169.20000000000002</v>
      </c>
      <c r="D21" s="7" t="s">
        <v>81</v>
      </c>
      <c r="E21" s="391">
        <f>+BASIS!I332</f>
        <v>-0.18000000000000002</v>
      </c>
      <c r="F21" s="18"/>
      <c r="G21" s="18"/>
      <c r="H21" s="19"/>
      <c r="I21" s="18"/>
      <c r="J21" s="18"/>
      <c r="K21" s="18">
        <f t="shared" si="1"/>
        <v>-0.18000000000000002</v>
      </c>
      <c r="L21" s="18"/>
      <c r="M21" s="405">
        <v>940</v>
      </c>
      <c r="N21" s="8" t="s">
        <v>29</v>
      </c>
      <c r="O21" s="8" t="s">
        <v>43</v>
      </c>
      <c r="P21" s="8" t="s">
        <v>67</v>
      </c>
      <c r="Q21" s="7" t="s">
        <v>995</v>
      </c>
      <c r="R21" s="7" t="s">
        <v>54</v>
      </c>
    </row>
    <row r="22" spans="1:20" s="11" customFormat="1" ht="18" customHeight="1">
      <c r="A22" s="11" t="s">
        <v>88</v>
      </c>
      <c r="B22" s="12">
        <v>25</v>
      </c>
      <c r="C22" s="411">
        <f t="shared" si="0"/>
        <v>-36.04</v>
      </c>
      <c r="D22" s="12" t="s">
        <v>79</v>
      </c>
      <c r="E22" s="390">
        <f>+BASIS!I339</f>
        <v>-7.6999999999999999E-2</v>
      </c>
      <c r="F22" s="20">
        <v>8.9999999999999993E-3</v>
      </c>
      <c r="G22" s="20"/>
      <c r="H22" s="21"/>
      <c r="I22" s="20"/>
      <c r="J22" s="20"/>
      <c r="K22" s="20">
        <f t="shared" si="1"/>
        <v>-6.8000000000000005E-2</v>
      </c>
      <c r="L22" s="20"/>
      <c r="M22" s="404">
        <v>530</v>
      </c>
      <c r="N22" s="11" t="s">
        <v>22</v>
      </c>
      <c r="O22" s="11" t="s">
        <v>45</v>
      </c>
      <c r="P22" s="11" t="s">
        <v>84</v>
      </c>
      <c r="Q22" s="12" t="s">
        <v>53</v>
      </c>
      <c r="R22" s="12"/>
    </row>
    <row r="23" spans="1:20" s="8" customFormat="1" ht="18" customHeight="1">
      <c r="A23" s="8" t="s">
        <v>88</v>
      </c>
      <c r="B23" s="7">
        <v>4</v>
      </c>
      <c r="C23" s="411">
        <f t="shared" si="0"/>
        <v>-42.5</v>
      </c>
      <c r="D23" s="7" t="s">
        <v>75</v>
      </c>
      <c r="E23" s="391">
        <v>-5.0000000000000001E-3</v>
      </c>
      <c r="F23" s="18"/>
      <c r="G23" s="18"/>
      <c r="H23" s="19"/>
      <c r="I23" s="18"/>
      <c r="J23" s="18"/>
      <c r="K23" s="18">
        <f t="shared" si="1"/>
        <v>-5.0000000000000001E-3</v>
      </c>
      <c r="L23" s="18"/>
      <c r="M23" s="405">
        <v>8500</v>
      </c>
      <c r="N23" s="8" t="s">
        <v>1020</v>
      </c>
      <c r="O23" s="10" t="s">
        <v>46</v>
      </c>
      <c r="P23" s="10" t="s">
        <v>47</v>
      </c>
      <c r="Q23" s="7" t="s">
        <v>53</v>
      </c>
      <c r="R23" s="7" t="s">
        <v>54</v>
      </c>
    </row>
    <row r="24" spans="1:20" s="11" customFormat="1" ht="18" customHeight="1">
      <c r="A24" s="11" t="s">
        <v>88</v>
      </c>
      <c r="B24" s="12">
        <v>34</v>
      </c>
      <c r="C24" s="411">
        <f t="shared" si="0"/>
        <v>-32.400000000000006</v>
      </c>
      <c r="D24" s="12" t="s">
        <v>81</v>
      </c>
      <c r="E24" s="390">
        <f>+BASIS!I332</f>
        <v>-0.18000000000000002</v>
      </c>
      <c r="F24" s="20"/>
      <c r="G24" s="20"/>
      <c r="H24" s="21"/>
      <c r="I24" s="20"/>
      <c r="J24" s="20"/>
      <c r="K24" s="20">
        <f t="shared" si="1"/>
        <v>-0.18000000000000002</v>
      </c>
      <c r="L24" s="20"/>
      <c r="M24" s="404">
        <v>180</v>
      </c>
      <c r="N24" s="11" t="s">
        <v>996</v>
      </c>
      <c r="O24" s="11" t="s">
        <v>68</v>
      </c>
      <c r="P24" s="11" t="s">
        <v>67</v>
      </c>
      <c r="Q24" s="12" t="s">
        <v>53</v>
      </c>
      <c r="R24" s="12" t="s">
        <v>54</v>
      </c>
    </row>
    <row r="25" spans="1:20" s="11" customFormat="1">
      <c r="B25" s="12"/>
      <c r="C25" s="411">
        <f>SUM(C6:C24)</f>
        <v>-4942.1507920000004</v>
      </c>
      <c r="D25" s="12"/>
      <c r="E25" s="393"/>
      <c r="F25" s="20"/>
      <c r="G25" s="20"/>
      <c r="H25" s="21"/>
      <c r="I25" s="20"/>
      <c r="J25" s="20"/>
      <c r="K25" s="20"/>
      <c r="L25" s="20"/>
      <c r="M25" s="404"/>
      <c r="Q25" s="12"/>
      <c r="R25" s="12"/>
    </row>
    <row r="26" spans="1:20" s="11" customFormat="1">
      <c r="B26" s="12"/>
      <c r="C26" s="408">
        <f>SUM(M9:M24)</f>
        <v>26650</v>
      </c>
      <c r="D26" s="12" t="s">
        <v>85</v>
      </c>
      <c r="E26" s="393"/>
      <c r="F26" s="20">
        <v>4.3</v>
      </c>
      <c r="G26" s="20"/>
      <c r="H26" s="21"/>
      <c r="I26" s="20"/>
      <c r="J26" s="20"/>
      <c r="K26" s="20"/>
      <c r="L26" s="20"/>
      <c r="M26" s="404"/>
      <c r="N26" s="11" t="s">
        <v>1021</v>
      </c>
      <c r="Q26" s="12"/>
      <c r="R26" s="12"/>
    </row>
    <row r="27" spans="1:20" s="11" customFormat="1">
      <c r="B27" s="12"/>
      <c r="C27" s="411">
        <f>+C25/C26</f>
        <v>-0.18544655879924954</v>
      </c>
      <c r="D27" s="12"/>
      <c r="E27" s="393"/>
      <c r="F27" s="20"/>
      <c r="G27" s="20"/>
      <c r="H27" s="21"/>
      <c r="I27" s="20"/>
      <c r="J27" s="20"/>
      <c r="K27" s="20"/>
      <c r="L27" s="20"/>
      <c r="M27" s="404"/>
      <c r="Q27" s="12"/>
      <c r="R27" s="12"/>
    </row>
    <row r="28" spans="1:20" s="11" customFormat="1">
      <c r="B28" s="12"/>
      <c r="C28" s="411"/>
      <c r="D28" s="12"/>
      <c r="E28" s="393"/>
      <c r="F28" s="20"/>
      <c r="G28" s="20"/>
      <c r="H28" s="21"/>
      <c r="I28" s="20"/>
      <c r="J28" s="20"/>
      <c r="K28" s="20"/>
      <c r="L28" s="20"/>
      <c r="M28" s="404"/>
      <c r="Q28" s="12"/>
      <c r="R28" s="12"/>
    </row>
    <row r="29" spans="1:20" s="11" customFormat="1">
      <c r="B29" s="12"/>
      <c r="C29" s="411" t="s">
        <v>71</v>
      </c>
      <c r="D29" s="12"/>
      <c r="E29" s="393"/>
      <c r="F29" s="20"/>
      <c r="G29" s="20"/>
      <c r="H29" s="21"/>
      <c r="I29" s="20"/>
      <c r="J29" s="20"/>
      <c r="K29" s="20"/>
      <c r="L29" s="20"/>
      <c r="M29" s="404"/>
      <c r="Q29" s="12"/>
      <c r="R29" s="12"/>
    </row>
    <row r="30" spans="1:20" s="11" customFormat="1">
      <c r="B30" s="12"/>
      <c r="C30" s="411">
        <f>+C25+tulsa!A624</f>
        <v>-21602.839951999998</v>
      </c>
      <c r="D30" s="12"/>
      <c r="E30" s="393"/>
      <c r="F30" s="20"/>
      <c r="G30" s="20"/>
      <c r="H30" s="21"/>
      <c r="I30" s="20"/>
      <c r="J30" s="20"/>
      <c r="K30" s="20"/>
      <c r="L30" s="20"/>
      <c r="M30" s="404"/>
      <c r="Q30" s="12"/>
      <c r="R30" s="12"/>
    </row>
    <row r="31" spans="1:20" s="11" customFormat="1">
      <c r="B31" s="12"/>
      <c r="C31" s="408">
        <f>+C26+tulsa!A625</f>
        <v>88440</v>
      </c>
      <c r="D31" s="12"/>
      <c r="E31" s="393"/>
      <c r="F31" s="20"/>
      <c r="G31" s="20"/>
      <c r="H31" s="21"/>
      <c r="I31" s="20"/>
      <c r="J31" s="20"/>
      <c r="K31" s="20"/>
      <c r="L31" s="20"/>
      <c r="M31" s="404"/>
      <c r="Q31" s="12"/>
      <c r="R31" s="12"/>
    </row>
    <row r="32" spans="1:20" s="11" customFormat="1">
      <c r="B32" s="12"/>
      <c r="C32" s="412">
        <f>+C30/C31</f>
        <v>-0.24426549018543645</v>
      </c>
      <c r="D32" s="12"/>
      <c r="E32" s="393"/>
      <c r="F32" s="20"/>
      <c r="G32" s="20"/>
      <c r="H32" s="21"/>
      <c r="I32" s="20"/>
      <c r="J32" s="20"/>
      <c r="K32" s="20"/>
      <c r="L32" s="20"/>
      <c r="M32" s="404"/>
      <c r="Q32" s="12"/>
      <c r="R32" s="12"/>
    </row>
    <row r="33" spans="2:18" s="11" customFormat="1">
      <c r="B33" s="12"/>
      <c r="C33" s="411"/>
      <c r="D33" s="12"/>
      <c r="E33" s="393"/>
      <c r="F33" s="20"/>
      <c r="G33" s="20"/>
      <c r="H33" s="21"/>
      <c r="I33" s="20"/>
      <c r="J33" s="20"/>
      <c r="K33" s="20" t="s">
        <v>86</v>
      </c>
      <c r="L33" s="20"/>
      <c r="M33" s="404"/>
      <c r="Q33" s="12"/>
      <c r="R33" s="12"/>
    </row>
    <row r="34" spans="2:18" s="11" customFormat="1">
      <c r="B34" s="12"/>
      <c r="C34" s="411"/>
      <c r="D34" s="12"/>
      <c r="E34" s="393"/>
      <c r="F34" s="20"/>
      <c r="G34" s="20"/>
      <c r="H34" s="21"/>
      <c r="I34" s="20"/>
      <c r="J34" s="20"/>
      <c r="K34" s="20"/>
      <c r="L34" s="20"/>
      <c r="M34" s="404"/>
      <c r="Q34" s="12"/>
      <c r="R34" s="12"/>
    </row>
    <row r="35" spans="2:18" s="11" customFormat="1">
      <c r="B35" s="12"/>
      <c r="C35" s="411"/>
      <c r="D35" s="12"/>
      <c r="E35" s="393"/>
      <c r="F35" s="20"/>
      <c r="G35" s="20"/>
      <c r="H35" s="21"/>
      <c r="I35" s="20"/>
      <c r="J35" s="20"/>
      <c r="K35" s="20"/>
      <c r="L35" s="20"/>
      <c r="M35" s="404"/>
      <c r="Q35" s="12"/>
      <c r="R35" s="12"/>
    </row>
    <row r="36" spans="2:18" s="11" customFormat="1">
      <c r="B36" s="12"/>
      <c r="C36" s="411"/>
      <c r="D36" s="12"/>
      <c r="E36" s="393"/>
      <c r="F36" s="20"/>
      <c r="G36" s="20"/>
      <c r="H36" s="21"/>
      <c r="I36" s="20"/>
      <c r="J36" s="20"/>
      <c r="K36" s="20"/>
      <c r="L36" s="20"/>
      <c r="M36" s="404"/>
      <c r="Q36" s="12"/>
      <c r="R36" s="12"/>
    </row>
    <row r="37" spans="2:18" s="11" customFormat="1">
      <c r="B37" s="12"/>
      <c r="C37" s="411"/>
      <c r="D37" s="12"/>
      <c r="E37" s="393"/>
      <c r="F37" s="20"/>
      <c r="G37" s="20"/>
      <c r="H37" s="21"/>
      <c r="I37" s="20"/>
      <c r="J37" s="20"/>
      <c r="K37" s="20"/>
      <c r="L37" s="20"/>
      <c r="M37" s="404"/>
      <c r="Q37" s="12"/>
      <c r="R37" s="12"/>
    </row>
    <row r="38" spans="2:18" s="11" customFormat="1">
      <c r="B38" s="12"/>
      <c r="C38" s="411"/>
      <c r="D38" s="12"/>
      <c r="E38" s="393"/>
      <c r="F38" s="20"/>
      <c r="G38" s="20"/>
      <c r="H38" s="21"/>
      <c r="I38" s="20"/>
      <c r="J38" s="20"/>
      <c r="K38" s="20"/>
      <c r="L38" s="20"/>
      <c r="M38" s="404"/>
      <c r="Q38" s="12"/>
      <c r="R38" s="12"/>
    </row>
    <row r="39" spans="2:18" s="11" customFormat="1">
      <c r="B39" s="12"/>
      <c r="C39" s="411"/>
      <c r="D39" s="12"/>
      <c r="E39" s="393"/>
      <c r="F39" s="20"/>
      <c r="G39" s="20"/>
      <c r="H39" s="21"/>
      <c r="I39" s="20"/>
      <c r="J39" s="20"/>
      <c r="K39" s="20"/>
      <c r="L39" s="20"/>
      <c r="M39" s="404"/>
      <c r="Q39" s="12"/>
      <c r="R39" s="12"/>
    </row>
    <row r="40" spans="2:18" s="11" customFormat="1">
      <c r="B40" s="12"/>
      <c r="C40" s="411"/>
      <c r="D40" s="12"/>
      <c r="E40" s="393"/>
      <c r="F40" s="20"/>
      <c r="G40" s="20"/>
      <c r="H40" s="21"/>
      <c r="I40" s="20"/>
      <c r="J40" s="20"/>
      <c r="K40" s="20"/>
      <c r="L40" s="20"/>
      <c r="M40" s="404"/>
      <c r="Q40" s="12"/>
      <c r="R40" s="12"/>
    </row>
    <row r="41" spans="2:18" s="11" customFormat="1">
      <c r="B41" s="12"/>
      <c r="C41" s="411"/>
      <c r="D41" s="12"/>
      <c r="E41" s="393"/>
      <c r="F41" s="20"/>
      <c r="G41" s="20"/>
      <c r="H41" s="21"/>
      <c r="I41" s="20"/>
      <c r="J41" s="20"/>
      <c r="K41" s="20"/>
      <c r="L41" s="20"/>
      <c r="M41" s="404"/>
      <c r="Q41" s="12"/>
      <c r="R41" s="12"/>
    </row>
    <row r="42" spans="2:18" s="11" customFormat="1">
      <c r="B42" s="12"/>
      <c r="C42" s="411"/>
      <c r="D42" s="12"/>
      <c r="E42" s="393"/>
      <c r="F42" s="20"/>
      <c r="G42" s="20"/>
      <c r="H42" s="21"/>
      <c r="I42" s="20"/>
      <c r="J42" s="20"/>
      <c r="K42" s="20"/>
      <c r="L42" s="20"/>
      <c r="M42" s="404"/>
      <c r="Q42" s="12"/>
      <c r="R42" s="12"/>
    </row>
    <row r="43" spans="2:18" s="11" customFormat="1">
      <c r="B43" s="12"/>
      <c r="C43" s="411"/>
      <c r="D43" s="12"/>
      <c r="E43" s="393"/>
      <c r="F43" s="20"/>
      <c r="G43" s="20"/>
      <c r="H43" s="21"/>
      <c r="I43" s="20"/>
      <c r="J43" s="20"/>
      <c r="K43" s="20"/>
      <c r="L43" s="20"/>
      <c r="M43" s="404"/>
      <c r="Q43" s="12"/>
      <c r="R43" s="12"/>
    </row>
    <row r="44" spans="2:18" s="11" customFormat="1">
      <c r="B44" s="12"/>
      <c r="C44" s="411"/>
      <c r="D44" s="12"/>
      <c r="E44" s="393"/>
      <c r="F44" s="20"/>
      <c r="G44" s="20"/>
      <c r="H44" s="21"/>
      <c r="I44" s="20"/>
      <c r="J44" s="20"/>
      <c r="K44" s="20"/>
      <c r="L44" s="20"/>
      <c r="M44" s="404"/>
      <c r="Q44" s="12"/>
      <c r="R44" s="12"/>
    </row>
    <row r="45" spans="2:18" s="11" customFormat="1">
      <c r="B45" s="12"/>
      <c r="C45" s="411"/>
      <c r="D45" s="12"/>
      <c r="E45" s="393"/>
      <c r="F45" s="20"/>
      <c r="G45" s="20"/>
      <c r="H45" s="21"/>
      <c r="I45" s="20"/>
      <c r="J45" s="20"/>
      <c r="K45" s="20"/>
      <c r="L45" s="20"/>
      <c r="M45" s="404"/>
      <c r="Q45" s="12"/>
      <c r="R45" s="12"/>
    </row>
    <row r="46" spans="2:18" s="11" customFormat="1">
      <c r="B46" s="12"/>
      <c r="C46" s="411"/>
      <c r="D46" s="12"/>
      <c r="E46" s="393"/>
      <c r="F46" s="20"/>
      <c r="G46" s="20"/>
      <c r="H46" s="21"/>
      <c r="I46" s="20"/>
      <c r="J46" s="20"/>
      <c r="K46" s="20"/>
      <c r="L46" s="20"/>
      <c r="M46" s="404"/>
      <c r="Q46" s="12"/>
      <c r="R46" s="12"/>
    </row>
    <row r="47" spans="2:18" s="11" customFormat="1">
      <c r="B47" s="12"/>
      <c r="C47" s="411"/>
      <c r="D47" s="12"/>
      <c r="E47" s="393"/>
      <c r="F47" s="20"/>
      <c r="G47" s="20"/>
      <c r="H47" s="21"/>
      <c r="I47" s="20"/>
      <c r="J47" s="20"/>
      <c r="K47" s="20"/>
      <c r="L47" s="20"/>
      <c r="M47" s="404"/>
      <c r="Q47" s="12"/>
      <c r="R47" s="12"/>
    </row>
    <row r="48" spans="2:18" s="11" customFormat="1">
      <c r="B48" s="12"/>
      <c r="C48" s="411"/>
      <c r="D48" s="12"/>
      <c r="E48" s="393"/>
      <c r="F48" s="20"/>
      <c r="G48" s="20"/>
      <c r="H48" s="21"/>
      <c r="I48" s="20"/>
      <c r="J48" s="20"/>
      <c r="K48" s="20"/>
      <c r="L48" s="20"/>
      <c r="M48" s="404"/>
      <c r="Q48" s="12"/>
      <c r="R48" s="12"/>
    </row>
    <row r="49" spans="2:18" s="11" customFormat="1">
      <c r="B49" s="12"/>
      <c r="C49" s="411"/>
      <c r="D49" s="12"/>
      <c r="E49" s="393"/>
      <c r="F49" s="20"/>
      <c r="G49" s="20"/>
      <c r="H49" s="21"/>
      <c r="I49" s="20"/>
      <c r="J49" s="20"/>
      <c r="K49" s="20"/>
      <c r="L49" s="20"/>
      <c r="M49" s="404"/>
      <c r="Q49" s="12"/>
      <c r="R49" s="12"/>
    </row>
    <row r="50" spans="2:18" s="11" customFormat="1">
      <c r="B50" s="12"/>
      <c r="C50" s="411"/>
      <c r="D50" s="12"/>
      <c r="E50" s="393"/>
      <c r="F50" s="20"/>
      <c r="G50" s="20"/>
      <c r="H50" s="21"/>
      <c r="I50" s="20"/>
      <c r="J50" s="20"/>
      <c r="K50" s="20"/>
      <c r="L50" s="20"/>
      <c r="M50" s="404"/>
      <c r="Q50" s="12"/>
      <c r="R50" s="12"/>
    </row>
    <row r="51" spans="2:18" s="11" customFormat="1">
      <c r="B51" s="12"/>
      <c r="C51" s="411"/>
      <c r="D51" s="12"/>
      <c r="E51" s="393"/>
      <c r="F51" s="20"/>
      <c r="G51" s="20"/>
      <c r="H51" s="21"/>
      <c r="I51" s="20"/>
      <c r="J51" s="20"/>
      <c r="K51" s="20"/>
      <c r="L51" s="20"/>
      <c r="M51" s="404"/>
      <c r="Q51" s="12"/>
      <c r="R51" s="12"/>
    </row>
    <row r="52" spans="2:18" s="11" customFormat="1">
      <c r="B52" s="12"/>
      <c r="C52" s="411"/>
      <c r="D52" s="12"/>
      <c r="E52" s="393"/>
      <c r="F52" s="20"/>
      <c r="G52" s="20"/>
      <c r="H52" s="21"/>
      <c r="I52" s="20"/>
      <c r="J52" s="20"/>
      <c r="K52" s="20"/>
      <c r="L52" s="20"/>
      <c r="M52" s="404"/>
      <c r="Q52" s="12"/>
      <c r="R52" s="12"/>
    </row>
    <row r="53" spans="2:18" s="11" customFormat="1">
      <c r="B53" s="12"/>
      <c r="C53" s="411"/>
      <c r="D53" s="12"/>
      <c r="E53" s="393"/>
      <c r="F53" s="20"/>
      <c r="G53" s="20"/>
      <c r="H53" s="21"/>
      <c r="I53" s="20"/>
      <c r="J53" s="20"/>
      <c r="K53" s="20"/>
      <c r="L53" s="20"/>
      <c r="M53" s="404"/>
      <c r="Q53" s="12"/>
      <c r="R53" s="12"/>
    </row>
    <row r="54" spans="2:18" s="11" customFormat="1">
      <c r="B54" s="12"/>
      <c r="C54" s="411"/>
      <c r="D54" s="12"/>
      <c r="E54" s="393"/>
      <c r="F54" s="20"/>
      <c r="G54" s="20"/>
      <c r="H54" s="21"/>
      <c r="I54" s="20"/>
      <c r="J54" s="20"/>
      <c r="K54" s="20"/>
      <c r="L54" s="20"/>
      <c r="M54" s="404"/>
      <c r="Q54" s="12"/>
      <c r="R54" s="12"/>
    </row>
    <row r="55" spans="2:18" s="11" customFormat="1">
      <c r="B55" s="12"/>
      <c r="C55" s="411"/>
      <c r="D55" s="12"/>
      <c r="E55" s="393"/>
      <c r="F55" s="20"/>
      <c r="G55" s="20"/>
      <c r="H55" s="21"/>
      <c r="I55" s="20"/>
      <c r="J55" s="20"/>
      <c r="K55" s="20"/>
      <c r="L55" s="20"/>
      <c r="M55" s="404"/>
      <c r="Q55" s="12"/>
      <c r="R55" s="12"/>
    </row>
    <row r="56" spans="2:18" s="11" customFormat="1">
      <c r="B56" s="12"/>
      <c r="C56" s="411"/>
      <c r="D56" s="12"/>
      <c r="E56" s="393"/>
      <c r="F56" s="20"/>
      <c r="G56" s="20"/>
      <c r="H56" s="21"/>
      <c r="I56" s="20"/>
      <c r="J56" s="20"/>
      <c r="K56" s="20"/>
      <c r="L56" s="20"/>
      <c r="M56" s="404"/>
      <c r="Q56" s="12"/>
      <c r="R56" s="12"/>
    </row>
  </sheetData>
  <pageMargins left="0.17499999999999999" right="0.17499999999999999" top="0.1" bottom="0.1" header="0.5" footer="0.5"/>
  <pageSetup paperSize="5" scale="83"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60"/>
  <sheetViews>
    <sheetView zoomScaleNormal="100" workbookViewId="0">
      <pane ySplit="2" topLeftCell="A326" activePane="bottomLeft" state="frozen"/>
      <selection pane="bottomLeft" activeCell="E336" sqref="E336"/>
    </sheetView>
  </sheetViews>
  <sheetFormatPr defaultColWidth="9.7109375" defaultRowHeight="12.75"/>
  <cols>
    <col min="1" max="1" width="11.140625" style="43" customWidth="1"/>
    <col min="2" max="2" width="27.28515625" style="385" customWidth="1"/>
    <col min="3" max="3" width="12.85546875" style="26" customWidth="1"/>
    <col min="4" max="7" width="9.7109375" style="386" customWidth="1"/>
    <col min="8" max="8" width="9.7109375" style="26" customWidth="1"/>
    <col min="9" max="9" width="10.5703125" style="26" customWidth="1"/>
    <col min="10" max="16384" width="9.7109375" style="43"/>
  </cols>
  <sheetData>
    <row r="2" spans="1:9" s="60" customFormat="1">
      <c r="B2" s="6" t="s">
        <v>90</v>
      </c>
      <c r="C2" s="16" t="s">
        <v>94</v>
      </c>
      <c r="D2" s="371" t="s">
        <v>95</v>
      </c>
      <c r="E2" s="371" t="s">
        <v>96</v>
      </c>
      <c r="F2" s="371" t="s">
        <v>97</v>
      </c>
      <c r="G2" s="371" t="s">
        <v>98</v>
      </c>
      <c r="H2" s="372" t="s">
        <v>99</v>
      </c>
      <c r="I2" s="371" t="s">
        <v>922</v>
      </c>
    </row>
    <row r="3" spans="1:9" s="373" customFormat="1" ht="30" customHeight="1">
      <c r="A3" s="373" t="s">
        <v>923</v>
      </c>
      <c r="B3" s="374" t="s">
        <v>924</v>
      </c>
      <c r="C3" s="375">
        <v>-0.1</v>
      </c>
      <c r="D3" s="376">
        <v>-0.105</v>
      </c>
      <c r="E3" s="376">
        <v>-0.11</v>
      </c>
      <c r="F3" s="376">
        <v>-0.12</v>
      </c>
      <c r="G3" s="376">
        <v>-0.13</v>
      </c>
      <c r="H3" s="377">
        <v>-0.14000000000000001</v>
      </c>
      <c r="I3" s="377">
        <f>+(G3+F3+E3+D3+C3)/5</f>
        <v>-0.11299999999999999</v>
      </c>
    </row>
    <row r="4" spans="1:9" s="378" customFormat="1" ht="22.5" hidden="1" customHeight="1">
      <c r="B4" s="379" t="e">
        <f>+#REF!</f>
        <v>#REF!</v>
      </c>
      <c r="C4" s="375"/>
      <c r="D4" s="376"/>
      <c r="E4" s="376"/>
      <c r="F4" s="376"/>
      <c r="G4" s="376"/>
      <c r="H4" s="375"/>
      <c r="I4" s="375"/>
    </row>
    <row r="5" spans="1:9" s="378" customFormat="1" ht="22.5" hidden="1" customHeight="1">
      <c r="B5" s="379" t="e">
        <f>+#REF!</f>
        <v>#REF!</v>
      </c>
      <c r="C5" s="375"/>
      <c r="D5" s="376"/>
      <c r="E5" s="376"/>
      <c r="F5" s="376"/>
      <c r="G5" s="376"/>
      <c r="H5" s="375"/>
      <c r="I5" s="375"/>
    </row>
    <row r="6" spans="1:9" s="378" customFormat="1" ht="22.5" hidden="1" customHeight="1">
      <c r="B6" s="379" t="e">
        <f>+#REF!</f>
        <v>#REF!</v>
      </c>
      <c r="C6" s="375"/>
      <c r="D6" s="376"/>
      <c r="E6" s="376"/>
      <c r="F6" s="376"/>
      <c r="G6" s="376"/>
      <c r="H6" s="375"/>
      <c r="I6" s="375"/>
    </row>
    <row r="7" spans="1:9" s="378" customFormat="1" ht="22.5" hidden="1" customHeight="1">
      <c r="B7" s="379" t="e">
        <f>+#REF!</f>
        <v>#REF!</v>
      </c>
      <c r="C7" s="375"/>
      <c r="D7" s="376"/>
      <c r="E7" s="376"/>
      <c r="F7" s="376"/>
      <c r="G7" s="376"/>
      <c r="H7" s="375"/>
      <c r="I7" s="375"/>
    </row>
    <row r="8" spans="1:9" s="378" customFormat="1" ht="22.5" hidden="1" customHeight="1">
      <c r="B8" s="379" t="e">
        <f>+#REF!</f>
        <v>#REF!</v>
      </c>
      <c r="C8" s="375"/>
      <c r="D8" s="376"/>
      <c r="E8" s="376"/>
      <c r="F8" s="376"/>
      <c r="G8" s="376"/>
      <c r="H8" s="375"/>
      <c r="I8" s="375"/>
    </row>
    <row r="9" spans="1:9" s="378" customFormat="1" ht="22.5" hidden="1" customHeight="1">
      <c r="B9" s="379" t="e">
        <f>+#REF!</f>
        <v>#REF!</v>
      </c>
      <c r="C9" s="375"/>
      <c r="D9" s="376"/>
      <c r="E9" s="376"/>
      <c r="F9" s="376"/>
      <c r="G9" s="376"/>
      <c r="H9" s="375"/>
      <c r="I9" s="375"/>
    </row>
    <row r="10" spans="1:9" s="378" customFormat="1" ht="22.5" hidden="1" customHeight="1">
      <c r="B10" s="379" t="e">
        <f>+#REF!</f>
        <v>#REF!</v>
      </c>
      <c r="C10" s="375"/>
      <c r="D10" s="376"/>
      <c r="E10" s="376"/>
      <c r="F10" s="376"/>
      <c r="G10" s="376"/>
      <c r="H10" s="375"/>
      <c r="I10" s="375"/>
    </row>
    <row r="11" spans="1:9" s="378" customFormat="1" ht="22.5" hidden="1" customHeight="1">
      <c r="B11" s="379" t="e">
        <f>+#REF!</f>
        <v>#REF!</v>
      </c>
      <c r="C11" s="375"/>
      <c r="D11" s="376"/>
      <c r="E11" s="376"/>
      <c r="F11" s="376"/>
      <c r="G11" s="376"/>
      <c r="H11" s="375"/>
      <c r="I11" s="375"/>
    </row>
    <row r="12" spans="1:9" s="378" customFormat="1" ht="22.5" hidden="1" customHeight="1">
      <c r="B12" s="379" t="e">
        <f>+#REF!</f>
        <v>#REF!</v>
      </c>
      <c r="C12" s="375"/>
      <c r="D12" s="376"/>
      <c r="E12" s="376"/>
      <c r="F12" s="376"/>
      <c r="G12" s="376"/>
      <c r="H12" s="375"/>
      <c r="I12" s="375"/>
    </row>
    <row r="13" spans="1:9" s="378" customFormat="1" ht="22.5" hidden="1" customHeight="1">
      <c r="B13" s="379" t="e">
        <f>+#REF!</f>
        <v>#REF!</v>
      </c>
      <c r="C13" s="375"/>
      <c r="D13" s="376"/>
      <c r="E13" s="376"/>
      <c r="F13" s="376"/>
      <c r="G13" s="376"/>
      <c r="H13" s="375"/>
      <c r="I13" s="375"/>
    </row>
    <row r="14" spans="1:9" s="378" customFormat="1" ht="22.5" hidden="1" customHeight="1">
      <c r="B14" s="379" t="e">
        <f>+#REF!</f>
        <v>#REF!</v>
      </c>
      <c r="C14" s="375"/>
      <c r="D14" s="376"/>
      <c r="E14" s="376"/>
      <c r="F14" s="376"/>
      <c r="G14" s="376"/>
      <c r="H14" s="375"/>
      <c r="I14" s="375"/>
    </row>
    <row r="15" spans="1:9" s="378" customFormat="1" ht="22.5" hidden="1" customHeight="1">
      <c r="B15" s="379" t="e">
        <f>+#REF!</f>
        <v>#REF!</v>
      </c>
      <c r="C15" s="375"/>
      <c r="D15" s="376"/>
      <c r="E15" s="376"/>
      <c r="F15" s="376"/>
      <c r="G15" s="376"/>
      <c r="H15" s="375"/>
      <c r="I15" s="375"/>
    </row>
    <row r="16" spans="1:9" s="378" customFormat="1" ht="22.5" hidden="1" customHeight="1">
      <c r="B16" s="379" t="e">
        <f>+#REF!</f>
        <v>#REF!</v>
      </c>
      <c r="C16" s="375"/>
      <c r="D16" s="376"/>
      <c r="E16" s="376"/>
      <c r="F16" s="376"/>
      <c r="G16" s="376"/>
      <c r="H16" s="375"/>
      <c r="I16" s="375"/>
    </row>
    <row r="17" spans="1:9" s="378" customFormat="1" ht="22.5" customHeight="1">
      <c r="B17" s="379" t="s">
        <v>946</v>
      </c>
      <c r="C17" s="375"/>
      <c r="D17" s="376"/>
      <c r="E17" s="376"/>
      <c r="F17" s="376"/>
      <c r="G17" s="376"/>
      <c r="H17" s="375"/>
      <c r="I17" s="375"/>
    </row>
    <row r="18" spans="1:9" s="378" customFormat="1" ht="23.25" customHeight="1">
      <c r="A18" s="378" t="s">
        <v>925</v>
      </c>
      <c r="B18" s="379" t="s">
        <v>926</v>
      </c>
      <c r="C18" s="375">
        <v>-2.2499999999999999E-2</v>
      </c>
      <c r="D18" s="376">
        <v>-2.5000000000000001E-2</v>
      </c>
      <c r="E18" s="376">
        <v>-0.03</v>
      </c>
      <c r="F18" s="376">
        <v>-3.2500000000000001E-2</v>
      </c>
      <c r="G18" s="376">
        <v>-3.5000000000000003E-2</v>
      </c>
      <c r="H18" s="376">
        <v>-3.5000000000000003E-2</v>
      </c>
      <c r="I18" s="377">
        <f t="shared" ref="I18:I81" si="0">+(G18+F18+E18+D18+C18)/5</f>
        <v>-2.8999999999999998E-2</v>
      </c>
    </row>
    <row r="19" spans="1:9" s="378" customFormat="1" ht="29.25" customHeight="1">
      <c r="A19" s="378" t="s">
        <v>83</v>
      </c>
      <c r="B19" s="379" t="s">
        <v>927</v>
      </c>
      <c r="C19" s="375">
        <v>7.4999999999999997E-3</v>
      </c>
      <c r="D19" s="376">
        <v>-5.0000000000000001E-3</v>
      </c>
      <c r="E19" s="376">
        <v>-5.0000000000000001E-3</v>
      </c>
      <c r="F19" s="376">
        <v>-5.0000000000000001E-3</v>
      </c>
      <c r="G19" s="376">
        <v>-5.0000000000000001E-3</v>
      </c>
      <c r="H19" s="376">
        <v>-5.0000000000000001E-3</v>
      </c>
      <c r="I19" s="377">
        <f t="shared" si="0"/>
        <v>-2.5000000000000001E-3</v>
      </c>
    </row>
    <row r="20" spans="1:9" s="378" customFormat="1" ht="22.5" hidden="1" customHeight="1">
      <c r="B20" s="379" t="e">
        <f>+#REF!</f>
        <v>#REF!</v>
      </c>
      <c r="C20" s="375"/>
      <c r="D20" s="376"/>
      <c r="E20" s="376"/>
      <c r="F20" s="376"/>
      <c r="G20" s="376"/>
      <c r="H20" s="375"/>
      <c r="I20" s="377">
        <f t="shared" si="0"/>
        <v>0</v>
      </c>
    </row>
    <row r="21" spans="1:9" s="378" customFormat="1" ht="22.5" hidden="1" customHeight="1">
      <c r="B21" s="379" t="e">
        <f>+#REF!</f>
        <v>#REF!</v>
      </c>
      <c r="C21" s="375"/>
      <c r="D21" s="376"/>
      <c r="E21" s="376"/>
      <c r="F21" s="376"/>
      <c r="G21" s="376"/>
      <c r="H21" s="375"/>
      <c r="I21" s="377">
        <f t="shared" si="0"/>
        <v>0</v>
      </c>
    </row>
    <row r="22" spans="1:9" s="378" customFormat="1" ht="22.5" hidden="1" customHeight="1">
      <c r="B22" s="379" t="e">
        <f>+#REF!</f>
        <v>#REF!</v>
      </c>
      <c r="C22" s="375"/>
      <c r="D22" s="376"/>
      <c r="E22" s="376"/>
      <c r="F22" s="376"/>
      <c r="G22" s="376"/>
      <c r="H22" s="375"/>
      <c r="I22" s="377">
        <f t="shared" si="0"/>
        <v>0</v>
      </c>
    </row>
    <row r="23" spans="1:9" s="378" customFormat="1" ht="22.5" hidden="1" customHeight="1">
      <c r="B23" s="379" t="e">
        <f>+#REF!</f>
        <v>#REF!</v>
      </c>
      <c r="C23" s="375"/>
      <c r="D23" s="376"/>
      <c r="E23" s="376"/>
      <c r="F23" s="376"/>
      <c r="G23" s="376"/>
      <c r="H23" s="375"/>
      <c r="I23" s="377">
        <f t="shared" si="0"/>
        <v>0</v>
      </c>
    </row>
    <row r="24" spans="1:9" s="378" customFormat="1" ht="22.5" hidden="1" customHeight="1">
      <c r="B24" s="379" t="e">
        <f>+#REF!</f>
        <v>#REF!</v>
      </c>
      <c r="C24" s="375"/>
      <c r="D24" s="376"/>
      <c r="E24" s="376"/>
      <c r="F24" s="376"/>
      <c r="G24" s="376"/>
      <c r="H24" s="375"/>
      <c r="I24" s="377">
        <f t="shared" si="0"/>
        <v>0</v>
      </c>
    </row>
    <row r="25" spans="1:9" s="378" customFormat="1" ht="22.5" hidden="1" customHeight="1">
      <c r="B25" s="379" t="e">
        <f>+#REF!</f>
        <v>#REF!</v>
      </c>
      <c r="C25" s="375"/>
      <c r="D25" s="376"/>
      <c r="E25" s="376"/>
      <c r="F25" s="376"/>
      <c r="G25" s="376"/>
      <c r="H25" s="375"/>
      <c r="I25" s="377">
        <f t="shared" si="0"/>
        <v>0</v>
      </c>
    </row>
    <row r="26" spans="1:9" s="378" customFormat="1" ht="22.5" hidden="1" customHeight="1">
      <c r="B26" s="379" t="e">
        <f>+#REF!</f>
        <v>#REF!</v>
      </c>
      <c r="C26" s="375"/>
      <c r="D26" s="376"/>
      <c r="E26" s="376"/>
      <c r="F26" s="376"/>
      <c r="G26" s="376"/>
      <c r="H26" s="375"/>
      <c r="I26" s="377">
        <f t="shared" si="0"/>
        <v>0</v>
      </c>
    </row>
    <row r="27" spans="1:9" s="378" customFormat="1" ht="22.5" hidden="1" customHeight="1">
      <c r="B27" s="379" t="e">
        <f>+#REF!</f>
        <v>#REF!</v>
      </c>
      <c r="C27" s="375"/>
      <c r="D27" s="376"/>
      <c r="E27" s="376"/>
      <c r="F27" s="376"/>
      <c r="G27" s="376"/>
      <c r="H27" s="375"/>
      <c r="I27" s="377">
        <f t="shared" si="0"/>
        <v>0</v>
      </c>
    </row>
    <row r="28" spans="1:9" s="378" customFormat="1" ht="22.5" hidden="1" customHeight="1">
      <c r="B28" s="379" t="e">
        <f>+#REF!</f>
        <v>#REF!</v>
      </c>
      <c r="C28" s="375"/>
      <c r="D28" s="376"/>
      <c r="E28" s="376"/>
      <c r="F28" s="376"/>
      <c r="G28" s="376"/>
      <c r="H28" s="375"/>
      <c r="I28" s="377">
        <f t="shared" si="0"/>
        <v>0</v>
      </c>
    </row>
    <row r="29" spans="1:9" s="378" customFormat="1" ht="22.5" hidden="1" customHeight="1">
      <c r="B29" s="379" t="e">
        <f>+#REF!</f>
        <v>#REF!</v>
      </c>
      <c r="C29" s="375"/>
      <c r="D29" s="376"/>
      <c r="E29" s="376"/>
      <c r="F29" s="376"/>
      <c r="G29" s="376"/>
      <c r="H29" s="375"/>
      <c r="I29" s="377">
        <f t="shared" si="0"/>
        <v>0</v>
      </c>
    </row>
    <row r="30" spans="1:9" s="378" customFormat="1" ht="22.5" hidden="1" customHeight="1">
      <c r="B30" s="379" t="e">
        <f>+#REF!</f>
        <v>#REF!</v>
      </c>
      <c r="C30" s="375"/>
      <c r="D30" s="376"/>
      <c r="E30" s="376"/>
      <c r="F30" s="376"/>
      <c r="G30" s="376"/>
      <c r="H30" s="375"/>
      <c r="I30" s="377">
        <f t="shared" si="0"/>
        <v>0</v>
      </c>
    </row>
    <row r="31" spans="1:9" s="378" customFormat="1" ht="22.5" hidden="1" customHeight="1">
      <c r="B31" s="379" t="e">
        <f>+#REF!</f>
        <v>#REF!</v>
      </c>
      <c r="C31" s="375"/>
      <c r="D31" s="376"/>
      <c r="E31" s="376"/>
      <c r="F31" s="376"/>
      <c r="G31" s="376"/>
      <c r="H31" s="375"/>
      <c r="I31" s="377">
        <f t="shared" si="0"/>
        <v>0</v>
      </c>
    </row>
    <row r="32" spans="1:9" s="378" customFormat="1" ht="22.5" hidden="1" customHeight="1">
      <c r="B32" s="379" t="e">
        <f>+#REF!</f>
        <v>#REF!</v>
      </c>
      <c r="C32" s="375"/>
      <c r="D32" s="376"/>
      <c r="E32" s="376"/>
      <c r="F32" s="376"/>
      <c r="G32" s="376"/>
      <c r="H32" s="375"/>
      <c r="I32" s="377">
        <f t="shared" si="0"/>
        <v>0</v>
      </c>
    </row>
    <row r="33" spans="2:9" s="378" customFormat="1" ht="22.5" hidden="1" customHeight="1">
      <c r="B33" s="379" t="e">
        <f>+#REF!</f>
        <v>#REF!</v>
      </c>
      <c r="C33" s="375"/>
      <c r="D33" s="376"/>
      <c r="E33" s="376"/>
      <c r="F33" s="376"/>
      <c r="G33" s="376"/>
      <c r="H33" s="375"/>
      <c r="I33" s="377">
        <f t="shared" si="0"/>
        <v>0</v>
      </c>
    </row>
    <row r="34" spans="2:9" s="378" customFormat="1" ht="22.5" hidden="1" customHeight="1">
      <c r="B34" s="379" t="e">
        <f>+#REF!</f>
        <v>#REF!</v>
      </c>
      <c r="C34" s="375"/>
      <c r="D34" s="376"/>
      <c r="E34" s="376"/>
      <c r="F34" s="376"/>
      <c r="G34" s="376"/>
      <c r="H34" s="375"/>
      <c r="I34" s="377">
        <f t="shared" si="0"/>
        <v>0</v>
      </c>
    </row>
    <row r="35" spans="2:9" s="378" customFormat="1" ht="22.5" hidden="1" customHeight="1">
      <c r="B35" s="379" t="e">
        <f>+#REF!</f>
        <v>#REF!</v>
      </c>
      <c r="C35" s="375"/>
      <c r="D35" s="376"/>
      <c r="E35" s="376"/>
      <c r="F35" s="376"/>
      <c r="G35" s="376"/>
      <c r="H35" s="375"/>
      <c r="I35" s="377">
        <f t="shared" si="0"/>
        <v>0</v>
      </c>
    </row>
    <row r="36" spans="2:9" s="378" customFormat="1" ht="22.5" hidden="1" customHeight="1">
      <c r="B36" s="379" t="e">
        <f>+#REF!</f>
        <v>#REF!</v>
      </c>
      <c r="C36" s="375"/>
      <c r="D36" s="376"/>
      <c r="E36" s="376"/>
      <c r="F36" s="376"/>
      <c r="G36" s="376"/>
      <c r="H36" s="375"/>
      <c r="I36" s="377">
        <f t="shared" si="0"/>
        <v>0</v>
      </c>
    </row>
    <row r="37" spans="2:9" s="378" customFormat="1" ht="22.5" hidden="1" customHeight="1">
      <c r="B37" s="379" t="e">
        <f>+#REF!</f>
        <v>#REF!</v>
      </c>
      <c r="C37" s="375"/>
      <c r="D37" s="376"/>
      <c r="E37" s="376"/>
      <c r="F37" s="376"/>
      <c r="G37" s="376"/>
      <c r="H37" s="375"/>
      <c r="I37" s="377">
        <f t="shared" si="0"/>
        <v>0</v>
      </c>
    </row>
    <row r="38" spans="2:9" s="378" customFormat="1" ht="22.5" hidden="1" customHeight="1">
      <c r="B38" s="379" t="e">
        <f>+#REF!</f>
        <v>#REF!</v>
      </c>
      <c r="C38" s="375"/>
      <c r="D38" s="376"/>
      <c r="E38" s="376"/>
      <c r="F38" s="376"/>
      <c r="G38" s="376"/>
      <c r="H38" s="375"/>
      <c r="I38" s="377">
        <f t="shared" si="0"/>
        <v>0</v>
      </c>
    </row>
    <row r="39" spans="2:9" s="378" customFormat="1" ht="22.5" hidden="1" customHeight="1">
      <c r="B39" s="379" t="e">
        <f>+#REF!</f>
        <v>#REF!</v>
      </c>
      <c r="C39" s="375"/>
      <c r="D39" s="376"/>
      <c r="E39" s="376"/>
      <c r="F39" s="376"/>
      <c r="G39" s="376"/>
      <c r="H39" s="375"/>
      <c r="I39" s="377">
        <f t="shared" si="0"/>
        <v>0</v>
      </c>
    </row>
    <row r="40" spans="2:9" s="378" customFormat="1" ht="22.5" hidden="1" customHeight="1">
      <c r="B40" s="379" t="e">
        <f>+#REF!</f>
        <v>#REF!</v>
      </c>
      <c r="C40" s="375"/>
      <c r="D40" s="376"/>
      <c r="E40" s="376"/>
      <c r="F40" s="376"/>
      <c r="G40" s="376"/>
      <c r="H40" s="375"/>
      <c r="I40" s="377">
        <f t="shared" si="0"/>
        <v>0</v>
      </c>
    </row>
    <row r="41" spans="2:9" s="378" customFormat="1" ht="22.5" hidden="1" customHeight="1">
      <c r="B41" s="379" t="e">
        <f>+#REF!</f>
        <v>#REF!</v>
      </c>
      <c r="C41" s="375"/>
      <c r="D41" s="376"/>
      <c r="E41" s="376"/>
      <c r="F41" s="376"/>
      <c r="G41" s="376"/>
      <c r="H41" s="375"/>
      <c r="I41" s="377">
        <f t="shared" si="0"/>
        <v>0</v>
      </c>
    </row>
    <row r="42" spans="2:9" s="378" customFormat="1" ht="22.5" hidden="1" customHeight="1">
      <c r="B42" s="379" t="e">
        <f>+#REF!</f>
        <v>#REF!</v>
      </c>
      <c r="C42" s="375"/>
      <c r="D42" s="376"/>
      <c r="E42" s="376"/>
      <c r="F42" s="376"/>
      <c r="G42" s="376"/>
      <c r="H42" s="375"/>
      <c r="I42" s="377">
        <f t="shared" si="0"/>
        <v>0</v>
      </c>
    </row>
    <row r="43" spans="2:9" s="378" customFormat="1" ht="22.5" hidden="1" customHeight="1">
      <c r="B43" s="379" t="e">
        <f>+#REF!</f>
        <v>#REF!</v>
      </c>
      <c r="C43" s="375"/>
      <c r="D43" s="376"/>
      <c r="E43" s="376"/>
      <c r="F43" s="376"/>
      <c r="G43" s="376"/>
      <c r="H43" s="375"/>
      <c r="I43" s="377">
        <f t="shared" si="0"/>
        <v>0</v>
      </c>
    </row>
    <row r="44" spans="2:9" s="378" customFormat="1" ht="22.5" hidden="1" customHeight="1">
      <c r="B44" s="379" t="e">
        <f>+#REF!</f>
        <v>#REF!</v>
      </c>
      <c r="C44" s="375"/>
      <c r="D44" s="376"/>
      <c r="E44" s="376"/>
      <c r="F44" s="376"/>
      <c r="G44" s="376"/>
      <c r="H44" s="375"/>
      <c r="I44" s="377">
        <f t="shared" si="0"/>
        <v>0</v>
      </c>
    </row>
    <row r="45" spans="2:9" s="378" customFormat="1" ht="22.5" hidden="1" customHeight="1">
      <c r="B45" s="379" t="e">
        <f>+#REF!</f>
        <v>#REF!</v>
      </c>
      <c r="C45" s="375"/>
      <c r="D45" s="376"/>
      <c r="E45" s="376"/>
      <c r="F45" s="376"/>
      <c r="G45" s="376"/>
      <c r="H45" s="375"/>
      <c r="I45" s="377">
        <f t="shared" si="0"/>
        <v>0</v>
      </c>
    </row>
    <row r="46" spans="2:9" s="378" customFormat="1" ht="22.5" hidden="1" customHeight="1">
      <c r="B46" s="379" t="e">
        <f>+#REF!</f>
        <v>#REF!</v>
      </c>
      <c r="C46" s="375"/>
      <c r="D46" s="376"/>
      <c r="E46" s="376"/>
      <c r="F46" s="376"/>
      <c r="G46" s="376"/>
      <c r="H46" s="375"/>
      <c r="I46" s="377">
        <f t="shared" si="0"/>
        <v>0</v>
      </c>
    </row>
    <row r="47" spans="2:9" s="378" customFormat="1" ht="22.5" hidden="1" customHeight="1">
      <c r="B47" s="379" t="e">
        <f>+#REF!</f>
        <v>#REF!</v>
      </c>
      <c r="C47" s="375"/>
      <c r="D47" s="376"/>
      <c r="E47" s="376"/>
      <c r="F47" s="376"/>
      <c r="G47" s="376"/>
      <c r="H47" s="375"/>
      <c r="I47" s="377">
        <f t="shared" si="0"/>
        <v>0</v>
      </c>
    </row>
    <row r="48" spans="2:9" s="378" customFormat="1" ht="22.5" hidden="1" customHeight="1">
      <c r="B48" s="379" t="e">
        <f>+#REF!</f>
        <v>#REF!</v>
      </c>
      <c r="C48" s="375"/>
      <c r="D48" s="376"/>
      <c r="E48" s="376"/>
      <c r="F48" s="376"/>
      <c r="G48" s="376"/>
      <c r="H48" s="375"/>
      <c r="I48" s="377">
        <f t="shared" si="0"/>
        <v>0</v>
      </c>
    </row>
    <row r="49" spans="2:9" s="378" customFormat="1" ht="22.5" hidden="1" customHeight="1">
      <c r="B49" s="379" t="e">
        <f>+#REF!</f>
        <v>#REF!</v>
      </c>
      <c r="C49" s="375"/>
      <c r="D49" s="376"/>
      <c r="E49" s="376"/>
      <c r="F49" s="376"/>
      <c r="G49" s="376"/>
      <c r="H49" s="375"/>
      <c r="I49" s="377">
        <f t="shared" si="0"/>
        <v>0</v>
      </c>
    </row>
    <row r="50" spans="2:9" s="378" customFormat="1" ht="22.5" hidden="1" customHeight="1">
      <c r="B50" s="379" t="e">
        <f>+#REF!</f>
        <v>#REF!</v>
      </c>
      <c r="C50" s="375"/>
      <c r="D50" s="376"/>
      <c r="E50" s="376"/>
      <c r="F50" s="376"/>
      <c r="G50" s="376"/>
      <c r="H50" s="375"/>
      <c r="I50" s="377">
        <f t="shared" si="0"/>
        <v>0</v>
      </c>
    </row>
    <row r="51" spans="2:9" s="378" customFormat="1" ht="22.5" hidden="1" customHeight="1">
      <c r="B51" s="379" t="e">
        <f>+#REF!</f>
        <v>#REF!</v>
      </c>
      <c r="C51" s="375"/>
      <c r="D51" s="376"/>
      <c r="E51" s="376"/>
      <c r="F51" s="376"/>
      <c r="G51" s="376"/>
      <c r="H51" s="375"/>
      <c r="I51" s="377">
        <f t="shared" si="0"/>
        <v>0</v>
      </c>
    </row>
    <row r="52" spans="2:9" s="378" customFormat="1" ht="22.5" hidden="1" customHeight="1">
      <c r="B52" s="379" t="e">
        <f>+#REF!</f>
        <v>#REF!</v>
      </c>
      <c r="C52" s="375"/>
      <c r="D52" s="376"/>
      <c r="E52" s="376"/>
      <c r="F52" s="376"/>
      <c r="G52" s="376"/>
      <c r="H52" s="375"/>
      <c r="I52" s="377">
        <f t="shared" si="0"/>
        <v>0</v>
      </c>
    </row>
    <row r="53" spans="2:9" s="378" customFormat="1" ht="22.5" hidden="1" customHeight="1">
      <c r="B53" s="379" t="e">
        <f>+#REF!</f>
        <v>#REF!</v>
      </c>
      <c r="C53" s="375"/>
      <c r="D53" s="376"/>
      <c r="E53" s="376"/>
      <c r="F53" s="376"/>
      <c r="G53" s="376"/>
      <c r="H53" s="375"/>
      <c r="I53" s="377">
        <f t="shared" si="0"/>
        <v>0</v>
      </c>
    </row>
    <row r="54" spans="2:9" s="378" customFormat="1" ht="22.5" hidden="1" customHeight="1">
      <c r="B54" s="379" t="e">
        <f>+#REF!</f>
        <v>#REF!</v>
      </c>
      <c r="C54" s="375"/>
      <c r="D54" s="376"/>
      <c r="E54" s="376"/>
      <c r="F54" s="376"/>
      <c r="G54" s="376"/>
      <c r="H54" s="375"/>
      <c r="I54" s="377">
        <f t="shared" si="0"/>
        <v>0</v>
      </c>
    </row>
    <row r="55" spans="2:9" s="378" customFormat="1" ht="22.5" hidden="1" customHeight="1">
      <c r="B55" s="379" t="e">
        <f>+#REF!</f>
        <v>#REF!</v>
      </c>
      <c r="C55" s="375"/>
      <c r="D55" s="376"/>
      <c r="E55" s="376"/>
      <c r="F55" s="376"/>
      <c r="G55" s="376"/>
      <c r="H55" s="375"/>
      <c r="I55" s="377">
        <f t="shared" si="0"/>
        <v>0</v>
      </c>
    </row>
    <row r="56" spans="2:9" s="378" customFormat="1" ht="22.5" hidden="1" customHeight="1">
      <c r="B56" s="379" t="e">
        <f>+#REF!</f>
        <v>#REF!</v>
      </c>
      <c r="C56" s="375"/>
      <c r="D56" s="376"/>
      <c r="E56" s="376"/>
      <c r="F56" s="376"/>
      <c r="G56" s="376"/>
      <c r="H56" s="375"/>
      <c r="I56" s="377">
        <f t="shared" si="0"/>
        <v>0</v>
      </c>
    </row>
    <row r="57" spans="2:9" s="378" customFormat="1" ht="22.5" hidden="1" customHeight="1">
      <c r="B57" s="379" t="e">
        <f>+#REF!</f>
        <v>#REF!</v>
      </c>
      <c r="C57" s="375"/>
      <c r="D57" s="376"/>
      <c r="E57" s="376"/>
      <c r="F57" s="376"/>
      <c r="G57" s="376"/>
      <c r="H57" s="375"/>
      <c r="I57" s="377">
        <f t="shared" si="0"/>
        <v>0</v>
      </c>
    </row>
    <row r="58" spans="2:9" s="378" customFormat="1" ht="22.5" hidden="1" customHeight="1">
      <c r="B58" s="379" t="e">
        <f>+#REF!</f>
        <v>#REF!</v>
      </c>
      <c r="C58" s="375"/>
      <c r="D58" s="376"/>
      <c r="E58" s="376"/>
      <c r="F58" s="376"/>
      <c r="G58" s="376"/>
      <c r="H58" s="375"/>
      <c r="I58" s="377">
        <f t="shared" si="0"/>
        <v>0</v>
      </c>
    </row>
    <row r="59" spans="2:9" s="378" customFormat="1" ht="22.5" hidden="1" customHeight="1">
      <c r="B59" s="379" t="e">
        <f>+#REF!</f>
        <v>#REF!</v>
      </c>
      <c r="C59" s="375"/>
      <c r="D59" s="376"/>
      <c r="E59" s="376"/>
      <c r="F59" s="376"/>
      <c r="G59" s="376"/>
      <c r="H59" s="375"/>
      <c r="I59" s="377">
        <f t="shared" si="0"/>
        <v>0</v>
      </c>
    </row>
    <row r="60" spans="2:9" s="378" customFormat="1" ht="22.5" hidden="1" customHeight="1">
      <c r="B60" s="379" t="e">
        <f>+#REF!</f>
        <v>#REF!</v>
      </c>
      <c r="C60" s="375"/>
      <c r="D60" s="376"/>
      <c r="E60" s="376"/>
      <c r="F60" s="376"/>
      <c r="G60" s="376"/>
      <c r="H60" s="375"/>
      <c r="I60" s="377">
        <f t="shared" si="0"/>
        <v>0</v>
      </c>
    </row>
    <row r="61" spans="2:9" s="378" customFormat="1" ht="22.5" hidden="1" customHeight="1">
      <c r="B61" s="379" t="e">
        <f>+#REF!</f>
        <v>#REF!</v>
      </c>
      <c r="C61" s="375"/>
      <c r="D61" s="376"/>
      <c r="E61" s="376"/>
      <c r="F61" s="376"/>
      <c r="G61" s="376"/>
      <c r="H61" s="375"/>
      <c r="I61" s="377">
        <f t="shared" si="0"/>
        <v>0</v>
      </c>
    </row>
    <row r="62" spans="2:9" s="378" customFormat="1" ht="22.5" hidden="1" customHeight="1">
      <c r="B62" s="379" t="e">
        <f>+#REF!</f>
        <v>#REF!</v>
      </c>
      <c r="C62" s="375"/>
      <c r="D62" s="376"/>
      <c r="E62" s="376"/>
      <c r="F62" s="376"/>
      <c r="G62" s="376"/>
      <c r="H62" s="375"/>
      <c r="I62" s="377">
        <f t="shared" si="0"/>
        <v>0</v>
      </c>
    </row>
    <row r="63" spans="2:9" s="378" customFormat="1" ht="22.5" hidden="1" customHeight="1">
      <c r="B63" s="379" t="e">
        <f>+#REF!</f>
        <v>#REF!</v>
      </c>
      <c r="C63" s="375"/>
      <c r="D63" s="376"/>
      <c r="E63" s="376"/>
      <c r="F63" s="376"/>
      <c r="G63" s="376"/>
      <c r="H63" s="375"/>
      <c r="I63" s="377">
        <f t="shared" si="0"/>
        <v>0</v>
      </c>
    </row>
    <row r="64" spans="2:9" s="378" customFormat="1" ht="22.5" hidden="1" customHeight="1">
      <c r="B64" s="379" t="e">
        <f>+#REF!</f>
        <v>#REF!</v>
      </c>
      <c r="C64" s="375"/>
      <c r="D64" s="376"/>
      <c r="E64" s="376"/>
      <c r="F64" s="376"/>
      <c r="G64" s="376"/>
      <c r="H64" s="375"/>
      <c r="I64" s="377">
        <f t="shared" si="0"/>
        <v>0</v>
      </c>
    </row>
    <row r="65" spans="2:9" s="378" customFormat="1" ht="22.5" hidden="1" customHeight="1">
      <c r="B65" s="379" t="e">
        <f>+#REF!</f>
        <v>#REF!</v>
      </c>
      <c r="C65" s="375"/>
      <c r="D65" s="376"/>
      <c r="E65" s="376"/>
      <c r="F65" s="376"/>
      <c r="G65" s="376"/>
      <c r="H65" s="375"/>
      <c r="I65" s="377">
        <f t="shared" si="0"/>
        <v>0</v>
      </c>
    </row>
    <row r="66" spans="2:9" s="378" customFormat="1" ht="22.5" hidden="1" customHeight="1">
      <c r="B66" s="379" t="e">
        <f>+#REF!</f>
        <v>#REF!</v>
      </c>
      <c r="C66" s="375"/>
      <c r="D66" s="376"/>
      <c r="E66" s="376"/>
      <c r="F66" s="376"/>
      <c r="G66" s="376"/>
      <c r="H66" s="375"/>
      <c r="I66" s="377">
        <f t="shared" si="0"/>
        <v>0</v>
      </c>
    </row>
    <row r="67" spans="2:9" s="378" customFormat="1" ht="22.5" hidden="1" customHeight="1">
      <c r="B67" s="379" t="e">
        <f>+#REF!</f>
        <v>#REF!</v>
      </c>
      <c r="C67" s="375"/>
      <c r="D67" s="376"/>
      <c r="E67" s="376"/>
      <c r="F67" s="376"/>
      <c r="G67" s="376"/>
      <c r="H67" s="375"/>
      <c r="I67" s="377">
        <f t="shared" si="0"/>
        <v>0</v>
      </c>
    </row>
    <row r="68" spans="2:9" s="378" customFormat="1" ht="22.5" hidden="1" customHeight="1">
      <c r="B68" s="379" t="e">
        <f>+#REF!</f>
        <v>#REF!</v>
      </c>
      <c r="C68" s="375"/>
      <c r="D68" s="376"/>
      <c r="E68" s="376"/>
      <c r="F68" s="376"/>
      <c r="G68" s="376"/>
      <c r="H68" s="375"/>
      <c r="I68" s="377">
        <f t="shared" si="0"/>
        <v>0</v>
      </c>
    </row>
    <row r="69" spans="2:9" s="378" customFormat="1" ht="22.5" hidden="1" customHeight="1">
      <c r="B69" s="379" t="e">
        <f>+#REF!</f>
        <v>#REF!</v>
      </c>
      <c r="C69" s="375"/>
      <c r="D69" s="376"/>
      <c r="E69" s="376"/>
      <c r="F69" s="376"/>
      <c r="G69" s="376"/>
      <c r="H69" s="375"/>
      <c r="I69" s="377">
        <f t="shared" si="0"/>
        <v>0</v>
      </c>
    </row>
    <row r="70" spans="2:9" s="378" customFormat="1" ht="22.5" hidden="1" customHeight="1">
      <c r="B70" s="379" t="e">
        <f>+#REF!</f>
        <v>#REF!</v>
      </c>
      <c r="C70" s="375"/>
      <c r="D70" s="376"/>
      <c r="E70" s="376"/>
      <c r="F70" s="376"/>
      <c r="G70" s="376"/>
      <c r="H70" s="375"/>
      <c r="I70" s="377">
        <f t="shared" si="0"/>
        <v>0</v>
      </c>
    </row>
    <row r="71" spans="2:9" s="378" customFormat="1" ht="22.5" hidden="1" customHeight="1">
      <c r="B71" s="379" t="e">
        <f>+#REF!</f>
        <v>#REF!</v>
      </c>
      <c r="C71" s="375"/>
      <c r="D71" s="376"/>
      <c r="E71" s="376"/>
      <c r="F71" s="376"/>
      <c r="G71" s="376"/>
      <c r="H71" s="375"/>
      <c r="I71" s="377">
        <f t="shared" si="0"/>
        <v>0</v>
      </c>
    </row>
    <row r="72" spans="2:9" s="378" customFormat="1" ht="22.5" hidden="1" customHeight="1">
      <c r="B72" s="379" t="e">
        <f>+#REF!</f>
        <v>#REF!</v>
      </c>
      <c r="C72" s="375"/>
      <c r="D72" s="376"/>
      <c r="E72" s="376"/>
      <c r="F72" s="376"/>
      <c r="G72" s="376"/>
      <c r="H72" s="375"/>
      <c r="I72" s="377">
        <f t="shared" si="0"/>
        <v>0</v>
      </c>
    </row>
    <row r="73" spans="2:9" s="378" customFormat="1" ht="22.5" hidden="1" customHeight="1">
      <c r="B73" s="379" t="e">
        <f>+#REF!</f>
        <v>#REF!</v>
      </c>
      <c r="C73" s="375"/>
      <c r="D73" s="376"/>
      <c r="E73" s="376"/>
      <c r="F73" s="376"/>
      <c r="G73" s="376"/>
      <c r="H73" s="375"/>
      <c r="I73" s="377">
        <f t="shared" si="0"/>
        <v>0</v>
      </c>
    </row>
    <row r="74" spans="2:9" s="378" customFormat="1" ht="22.5" hidden="1" customHeight="1">
      <c r="B74" s="379" t="e">
        <f>+#REF!</f>
        <v>#REF!</v>
      </c>
      <c r="C74" s="375"/>
      <c r="D74" s="376"/>
      <c r="E74" s="376"/>
      <c r="F74" s="376"/>
      <c r="G74" s="376"/>
      <c r="H74" s="375"/>
      <c r="I74" s="377">
        <f t="shared" si="0"/>
        <v>0</v>
      </c>
    </row>
    <row r="75" spans="2:9" s="378" customFormat="1" ht="22.5" hidden="1" customHeight="1">
      <c r="B75" s="379" t="e">
        <f>+#REF!</f>
        <v>#REF!</v>
      </c>
      <c r="C75" s="375"/>
      <c r="D75" s="376"/>
      <c r="E75" s="376"/>
      <c r="F75" s="376"/>
      <c r="G75" s="376"/>
      <c r="H75" s="375"/>
      <c r="I75" s="377">
        <f t="shared" si="0"/>
        <v>0</v>
      </c>
    </row>
    <row r="76" spans="2:9" s="378" customFormat="1" ht="22.5" hidden="1" customHeight="1">
      <c r="B76" s="379" t="e">
        <f>+#REF!</f>
        <v>#REF!</v>
      </c>
      <c r="C76" s="375"/>
      <c r="D76" s="376"/>
      <c r="E76" s="376"/>
      <c r="F76" s="376"/>
      <c r="G76" s="376"/>
      <c r="H76" s="375"/>
      <c r="I76" s="377">
        <f t="shared" si="0"/>
        <v>0</v>
      </c>
    </row>
    <row r="77" spans="2:9" s="378" customFormat="1" ht="22.5" hidden="1" customHeight="1">
      <c r="B77" s="379" t="e">
        <f>+#REF!</f>
        <v>#REF!</v>
      </c>
      <c r="C77" s="375"/>
      <c r="D77" s="376"/>
      <c r="E77" s="376"/>
      <c r="F77" s="376"/>
      <c r="G77" s="376"/>
      <c r="H77" s="375"/>
      <c r="I77" s="377">
        <f t="shared" si="0"/>
        <v>0</v>
      </c>
    </row>
    <row r="78" spans="2:9" s="378" customFormat="1" ht="22.5" hidden="1" customHeight="1">
      <c r="B78" s="379" t="e">
        <f>+#REF!</f>
        <v>#REF!</v>
      </c>
      <c r="C78" s="375"/>
      <c r="D78" s="376"/>
      <c r="E78" s="376"/>
      <c r="F78" s="376"/>
      <c r="G78" s="376"/>
      <c r="H78" s="375"/>
      <c r="I78" s="377">
        <f t="shared" si="0"/>
        <v>0</v>
      </c>
    </row>
    <row r="79" spans="2:9" s="378" customFormat="1" ht="22.5" hidden="1" customHeight="1">
      <c r="B79" s="379" t="e">
        <f>+#REF!</f>
        <v>#REF!</v>
      </c>
      <c r="C79" s="375"/>
      <c r="D79" s="376"/>
      <c r="E79" s="376"/>
      <c r="F79" s="376"/>
      <c r="G79" s="376"/>
      <c r="H79" s="375"/>
      <c r="I79" s="377">
        <f t="shared" si="0"/>
        <v>0</v>
      </c>
    </row>
    <row r="80" spans="2:9" s="378" customFormat="1" ht="22.5" hidden="1" customHeight="1">
      <c r="B80" s="379" t="e">
        <f>+#REF!</f>
        <v>#REF!</v>
      </c>
      <c r="C80" s="375"/>
      <c r="D80" s="376"/>
      <c r="E80" s="376"/>
      <c r="F80" s="376"/>
      <c r="G80" s="376"/>
      <c r="H80" s="375"/>
      <c r="I80" s="377">
        <f t="shared" si="0"/>
        <v>0</v>
      </c>
    </row>
    <row r="81" spans="2:9" s="378" customFormat="1" ht="22.5" hidden="1" customHeight="1">
      <c r="B81" s="379" t="e">
        <f>+#REF!</f>
        <v>#REF!</v>
      </c>
      <c r="C81" s="375"/>
      <c r="D81" s="376"/>
      <c r="E81" s="376"/>
      <c r="F81" s="376"/>
      <c r="G81" s="376"/>
      <c r="H81" s="375"/>
      <c r="I81" s="377">
        <f t="shared" si="0"/>
        <v>0</v>
      </c>
    </row>
    <row r="82" spans="2:9" s="378" customFormat="1" ht="22.5" hidden="1" customHeight="1">
      <c r="B82" s="379" t="e">
        <f>+#REF!</f>
        <v>#REF!</v>
      </c>
      <c r="C82" s="375"/>
      <c r="D82" s="376"/>
      <c r="E82" s="376"/>
      <c r="F82" s="376"/>
      <c r="G82" s="376"/>
      <c r="H82" s="375"/>
      <c r="I82" s="377">
        <f t="shared" ref="I82:I145" si="1">+(G82+F82+E82+D82+C82)/5</f>
        <v>0</v>
      </c>
    </row>
    <row r="83" spans="2:9" s="378" customFormat="1" ht="22.5" hidden="1" customHeight="1">
      <c r="B83" s="379" t="e">
        <f>+#REF!</f>
        <v>#REF!</v>
      </c>
      <c r="C83" s="375"/>
      <c r="D83" s="376"/>
      <c r="E83" s="376"/>
      <c r="F83" s="376"/>
      <c r="G83" s="376"/>
      <c r="H83" s="375"/>
      <c r="I83" s="377">
        <f t="shared" si="1"/>
        <v>0</v>
      </c>
    </row>
    <row r="84" spans="2:9" s="378" customFormat="1" ht="22.5" hidden="1" customHeight="1">
      <c r="B84" s="379" t="e">
        <f>+#REF!</f>
        <v>#REF!</v>
      </c>
      <c r="C84" s="375"/>
      <c r="D84" s="376"/>
      <c r="E84" s="376"/>
      <c r="F84" s="376"/>
      <c r="G84" s="376"/>
      <c r="H84" s="375"/>
      <c r="I84" s="377">
        <f t="shared" si="1"/>
        <v>0</v>
      </c>
    </row>
    <row r="85" spans="2:9" s="378" customFormat="1" ht="22.5" hidden="1" customHeight="1">
      <c r="B85" s="379" t="e">
        <f>+#REF!</f>
        <v>#REF!</v>
      </c>
      <c r="C85" s="375"/>
      <c r="D85" s="376"/>
      <c r="E85" s="376"/>
      <c r="F85" s="376"/>
      <c r="G85" s="376"/>
      <c r="H85" s="375"/>
      <c r="I85" s="377">
        <f t="shared" si="1"/>
        <v>0</v>
      </c>
    </row>
    <row r="86" spans="2:9" s="378" customFormat="1" ht="22.5" hidden="1" customHeight="1">
      <c r="B86" s="379" t="e">
        <f>+#REF!</f>
        <v>#REF!</v>
      </c>
      <c r="C86" s="375"/>
      <c r="D86" s="376"/>
      <c r="E86" s="376"/>
      <c r="F86" s="376"/>
      <c r="G86" s="376"/>
      <c r="H86" s="375"/>
      <c r="I86" s="377">
        <f t="shared" si="1"/>
        <v>0</v>
      </c>
    </row>
    <row r="87" spans="2:9" s="378" customFormat="1" ht="22.5" hidden="1" customHeight="1">
      <c r="B87" s="379" t="e">
        <f>+#REF!</f>
        <v>#REF!</v>
      </c>
      <c r="C87" s="375"/>
      <c r="D87" s="376"/>
      <c r="E87" s="376"/>
      <c r="F87" s="376"/>
      <c r="G87" s="376"/>
      <c r="H87" s="375"/>
      <c r="I87" s="377">
        <f t="shared" si="1"/>
        <v>0</v>
      </c>
    </row>
    <row r="88" spans="2:9" s="378" customFormat="1" ht="22.5" hidden="1" customHeight="1">
      <c r="B88" s="379" t="e">
        <f>+#REF!</f>
        <v>#REF!</v>
      </c>
      <c r="C88" s="375"/>
      <c r="D88" s="376"/>
      <c r="E88" s="376"/>
      <c r="F88" s="376"/>
      <c r="G88" s="376"/>
      <c r="H88" s="375"/>
      <c r="I88" s="377">
        <f t="shared" si="1"/>
        <v>0</v>
      </c>
    </row>
    <row r="89" spans="2:9" s="378" customFormat="1" ht="22.5" hidden="1" customHeight="1">
      <c r="B89" s="379" t="e">
        <f>+#REF!</f>
        <v>#REF!</v>
      </c>
      <c r="C89" s="375"/>
      <c r="D89" s="376"/>
      <c r="E89" s="376"/>
      <c r="F89" s="376"/>
      <c r="G89" s="376"/>
      <c r="H89" s="375"/>
      <c r="I89" s="377">
        <f t="shared" si="1"/>
        <v>0</v>
      </c>
    </row>
    <row r="90" spans="2:9" s="378" customFormat="1" ht="22.5" hidden="1" customHeight="1">
      <c r="B90" s="379" t="e">
        <f>+#REF!</f>
        <v>#REF!</v>
      </c>
      <c r="C90" s="375"/>
      <c r="D90" s="376"/>
      <c r="E90" s="376"/>
      <c r="F90" s="376"/>
      <c r="G90" s="376"/>
      <c r="H90" s="375"/>
      <c r="I90" s="377">
        <f t="shared" si="1"/>
        <v>0</v>
      </c>
    </row>
    <row r="91" spans="2:9" s="378" customFormat="1" ht="22.5" hidden="1" customHeight="1">
      <c r="B91" s="379" t="e">
        <f>+#REF!</f>
        <v>#REF!</v>
      </c>
      <c r="C91" s="375"/>
      <c r="D91" s="376"/>
      <c r="E91" s="376"/>
      <c r="F91" s="376"/>
      <c r="G91" s="376"/>
      <c r="H91" s="375"/>
      <c r="I91" s="377">
        <f t="shared" si="1"/>
        <v>0</v>
      </c>
    </row>
    <row r="92" spans="2:9" s="378" customFormat="1" ht="22.5" hidden="1" customHeight="1">
      <c r="B92" s="379" t="e">
        <f>+#REF!</f>
        <v>#REF!</v>
      </c>
      <c r="C92" s="375"/>
      <c r="D92" s="376"/>
      <c r="E92" s="376"/>
      <c r="F92" s="376"/>
      <c r="G92" s="376"/>
      <c r="H92" s="375"/>
      <c r="I92" s="377">
        <f t="shared" si="1"/>
        <v>0</v>
      </c>
    </row>
    <row r="93" spans="2:9" s="378" customFormat="1" ht="22.5" hidden="1" customHeight="1">
      <c r="B93" s="379" t="e">
        <f>+#REF!</f>
        <v>#REF!</v>
      </c>
      <c r="C93" s="375"/>
      <c r="D93" s="376"/>
      <c r="E93" s="376"/>
      <c r="F93" s="376"/>
      <c r="G93" s="376"/>
      <c r="H93" s="375"/>
      <c r="I93" s="377">
        <f t="shared" si="1"/>
        <v>0</v>
      </c>
    </row>
    <row r="94" spans="2:9" s="378" customFormat="1" ht="22.5" hidden="1" customHeight="1">
      <c r="B94" s="379" t="e">
        <f>+#REF!</f>
        <v>#REF!</v>
      </c>
      <c r="C94" s="375"/>
      <c r="D94" s="376"/>
      <c r="E94" s="376"/>
      <c r="F94" s="376"/>
      <c r="G94" s="376"/>
      <c r="H94" s="375"/>
      <c r="I94" s="377">
        <f t="shared" si="1"/>
        <v>0</v>
      </c>
    </row>
    <row r="95" spans="2:9" s="378" customFormat="1" ht="22.5" hidden="1" customHeight="1">
      <c r="B95" s="379" t="e">
        <f>+#REF!</f>
        <v>#REF!</v>
      </c>
      <c r="C95" s="375"/>
      <c r="D95" s="376"/>
      <c r="E95" s="376"/>
      <c r="F95" s="376"/>
      <c r="G95" s="376"/>
      <c r="H95" s="375"/>
      <c r="I95" s="377">
        <f t="shared" si="1"/>
        <v>0</v>
      </c>
    </row>
    <row r="96" spans="2:9" s="378" customFormat="1" ht="22.5" hidden="1" customHeight="1">
      <c r="B96" s="379" t="e">
        <f>+#REF!</f>
        <v>#REF!</v>
      </c>
      <c r="C96" s="375"/>
      <c r="D96" s="376"/>
      <c r="E96" s="376"/>
      <c r="F96" s="376"/>
      <c r="G96" s="376"/>
      <c r="H96" s="375"/>
      <c r="I96" s="377">
        <f t="shared" si="1"/>
        <v>0</v>
      </c>
    </row>
    <row r="97" spans="2:9" s="378" customFormat="1" ht="22.5" hidden="1" customHeight="1">
      <c r="B97" s="379" t="e">
        <f>+#REF!</f>
        <v>#REF!</v>
      </c>
      <c r="C97" s="375"/>
      <c r="D97" s="376"/>
      <c r="E97" s="376"/>
      <c r="F97" s="376"/>
      <c r="G97" s="376"/>
      <c r="H97" s="375"/>
      <c r="I97" s="377">
        <f t="shared" si="1"/>
        <v>0</v>
      </c>
    </row>
    <row r="98" spans="2:9" s="378" customFormat="1" ht="22.5" hidden="1" customHeight="1">
      <c r="B98" s="379" t="e">
        <f>+#REF!</f>
        <v>#REF!</v>
      </c>
      <c r="C98" s="375"/>
      <c r="D98" s="376"/>
      <c r="E98" s="376"/>
      <c r="F98" s="376"/>
      <c r="G98" s="376"/>
      <c r="H98" s="375"/>
      <c r="I98" s="377">
        <f t="shared" si="1"/>
        <v>0</v>
      </c>
    </row>
    <row r="99" spans="2:9" s="378" customFormat="1" ht="22.5" hidden="1" customHeight="1">
      <c r="B99" s="379" t="e">
        <f>+#REF!</f>
        <v>#REF!</v>
      </c>
      <c r="C99" s="375"/>
      <c r="D99" s="376"/>
      <c r="E99" s="376"/>
      <c r="F99" s="376"/>
      <c r="G99" s="376"/>
      <c r="H99" s="375"/>
      <c r="I99" s="377">
        <f t="shared" si="1"/>
        <v>0</v>
      </c>
    </row>
    <row r="100" spans="2:9" s="378" customFormat="1" ht="22.5" hidden="1" customHeight="1">
      <c r="B100" s="379" t="e">
        <f>+#REF!</f>
        <v>#REF!</v>
      </c>
      <c r="C100" s="375"/>
      <c r="D100" s="376"/>
      <c r="E100" s="376"/>
      <c r="F100" s="376"/>
      <c r="G100" s="376"/>
      <c r="H100" s="375"/>
      <c r="I100" s="377">
        <f t="shared" si="1"/>
        <v>0</v>
      </c>
    </row>
    <row r="101" spans="2:9" s="378" customFormat="1" ht="22.5" hidden="1" customHeight="1">
      <c r="B101" s="379" t="e">
        <f>+#REF!</f>
        <v>#REF!</v>
      </c>
      <c r="C101" s="375"/>
      <c r="D101" s="376"/>
      <c r="E101" s="376"/>
      <c r="F101" s="376"/>
      <c r="G101" s="376"/>
      <c r="H101" s="375"/>
      <c r="I101" s="377">
        <f t="shared" si="1"/>
        <v>0</v>
      </c>
    </row>
    <row r="102" spans="2:9" s="378" customFormat="1" ht="22.5" hidden="1" customHeight="1">
      <c r="B102" s="379" t="e">
        <f>+#REF!</f>
        <v>#REF!</v>
      </c>
      <c r="C102" s="375"/>
      <c r="D102" s="376"/>
      <c r="E102" s="376"/>
      <c r="F102" s="376"/>
      <c r="G102" s="376"/>
      <c r="H102" s="375"/>
      <c r="I102" s="377">
        <f t="shared" si="1"/>
        <v>0</v>
      </c>
    </row>
    <row r="103" spans="2:9" s="378" customFormat="1" ht="22.5" hidden="1" customHeight="1">
      <c r="B103" s="379" t="e">
        <f>+#REF!</f>
        <v>#REF!</v>
      </c>
      <c r="C103" s="375"/>
      <c r="D103" s="376"/>
      <c r="E103" s="376"/>
      <c r="F103" s="376"/>
      <c r="G103" s="376"/>
      <c r="H103" s="375"/>
      <c r="I103" s="377">
        <f t="shared" si="1"/>
        <v>0</v>
      </c>
    </row>
    <row r="104" spans="2:9" s="378" customFormat="1" ht="22.5" hidden="1" customHeight="1">
      <c r="B104" s="379" t="e">
        <f>+#REF!</f>
        <v>#REF!</v>
      </c>
      <c r="C104" s="375"/>
      <c r="D104" s="376"/>
      <c r="E104" s="376"/>
      <c r="F104" s="376"/>
      <c r="G104" s="376"/>
      <c r="H104" s="375"/>
      <c r="I104" s="377">
        <f t="shared" si="1"/>
        <v>0</v>
      </c>
    </row>
    <row r="105" spans="2:9" s="378" customFormat="1" ht="22.5" hidden="1" customHeight="1">
      <c r="B105" s="379" t="e">
        <f>+#REF!</f>
        <v>#REF!</v>
      </c>
      <c r="C105" s="375"/>
      <c r="D105" s="376"/>
      <c r="E105" s="376"/>
      <c r="F105" s="376"/>
      <c r="G105" s="376"/>
      <c r="H105" s="375"/>
      <c r="I105" s="377">
        <f t="shared" si="1"/>
        <v>0</v>
      </c>
    </row>
    <row r="106" spans="2:9" s="378" customFormat="1" ht="22.5" hidden="1" customHeight="1">
      <c r="B106" s="379" t="e">
        <f>+#REF!</f>
        <v>#REF!</v>
      </c>
      <c r="C106" s="375"/>
      <c r="D106" s="376"/>
      <c r="E106" s="376"/>
      <c r="F106" s="376"/>
      <c r="G106" s="376"/>
      <c r="H106" s="375"/>
      <c r="I106" s="377">
        <f t="shared" si="1"/>
        <v>0</v>
      </c>
    </row>
    <row r="107" spans="2:9" s="378" customFormat="1" ht="22.5" hidden="1" customHeight="1">
      <c r="B107" s="379" t="e">
        <f>+#REF!</f>
        <v>#REF!</v>
      </c>
      <c r="C107" s="375"/>
      <c r="D107" s="376"/>
      <c r="E107" s="376"/>
      <c r="F107" s="376"/>
      <c r="G107" s="376"/>
      <c r="H107" s="375"/>
      <c r="I107" s="377">
        <f t="shared" si="1"/>
        <v>0</v>
      </c>
    </row>
    <row r="108" spans="2:9" s="378" customFormat="1" ht="22.5" hidden="1" customHeight="1">
      <c r="B108" s="379" t="e">
        <f>+#REF!</f>
        <v>#REF!</v>
      </c>
      <c r="C108" s="375"/>
      <c r="D108" s="376"/>
      <c r="E108" s="376"/>
      <c r="F108" s="376"/>
      <c r="G108" s="376"/>
      <c r="H108" s="375"/>
      <c r="I108" s="377">
        <f t="shared" si="1"/>
        <v>0</v>
      </c>
    </row>
    <row r="109" spans="2:9" s="378" customFormat="1" ht="22.5" hidden="1" customHeight="1">
      <c r="B109" s="379" t="e">
        <f>+#REF!</f>
        <v>#REF!</v>
      </c>
      <c r="C109" s="375"/>
      <c r="D109" s="376"/>
      <c r="E109" s="376"/>
      <c r="F109" s="376"/>
      <c r="G109" s="376"/>
      <c r="H109" s="375"/>
      <c r="I109" s="377">
        <f t="shared" si="1"/>
        <v>0</v>
      </c>
    </row>
    <row r="110" spans="2:9" s="378" customFormat="1" ht="22.5" hidden="1" customHeight="1">
      <c r="B110" s="379" t="e">
        <f>+#REF!</f>
        <v>#REF!</v>
      </c>
      <c r="C110" s="375"/>
      <c r="D110" s="376"/>
      <c r="E110" s="376"/>
      <c r="F110" s="376"/>
      <c r="G110" s="376"/>
      <c r="H110" s="375"/>
      <c r="I110" s="377">
        <f t="shared" si="1"/>
        <v>0</v>
      </c>
    </row>
    <row r="111" spans="2:9" s="378" customFormat="1" ht="22.5" hidden="1" customHeight="1">
      <c r="B111" s="379" t="e">
        <f>+#REF!</f>
        <v>#REF!</v>
      </c>
      <c r="C111" s="375"/>
      <c r="D111" s="376"/>
      <c r="E111" s="376"/>
      <c r="F111" s="376"/>
      <c r="G111" s="376"/>
      <c r="H111" s="375"/>
      <c r="I111" s="377">
        <f t="shared" si="1"/>
        <v>0</v>
      </c>
    </row>
    <row r="112" spans="2:9" s="378" customFormat="1" ht="22.5" hidden="1" customHeight="1">
      <c r="B112" s="379" t="e">
        <f>+#REF!</f>
        <v>#REF!</v>
      </c>
      <c r="C112" s="375"/>
      <c r="D112" s="376"/>
      <c r="E112" s="376"/>
      <c r="F112" s="376"/>
      <c r="G112" s="376"/>
      <c r="H112" s="375"/>
      <c r="I112" s="377">
        <f t="shared" si="1"/>
        <v>0</v>
      </c>
    </row>
    <row r="113" spans="2:9" s="378" customFormat="1" ht="22.5" hidden="1" customHeight="1">
      <c r="B113" s="379" t="e">
        <f>+#REF!</f>
        <v>#REF!</v>
      </c>
      <c r="C113" s="375"/>
      <c r="D113" s="376"/>
      <c r="E113" s="376"/>
      <c r="F113" s="376"/>
      <c r="G113" s="376"/>
      <c r="H113" s="375"/>
      <c r="I113" s="377">
        <f t="shared" si="1"/>
        <v>0</v>
      </c>
    </row>
    <row r="114" spans="2:9" s="378" customFormat="1" ht="22.5" hidden="1" customHeight="1">
      <c r="B114" s="379" t="e">
        <f>+#REF!</f>
        <v>#REF!</v>
      </c>
      <c r="C114" s="375"/>
      <c r="D114" s="376"/>
      <c r="E114" s="376"/>
      <c r="F114" s="376"/>
      <c r="G114" s="376"/>
      <c r="H114" s="375"/>
      <c r="I114" s="377">
        <f t="shared" si="1"/>
        <v>0</v>
      </c>
    </row>
    <row r="115" spans="2:9" s="378" customFormat="1" ht="22.5" hidden="1" customHeight="1">
      <c r="B115" s="379" t="e">
        <f>+#REF!</f>
        <v>#REF!</v>
      </c>
      <c r="C115" s="375"/>
      <c r="D115" s="376"/>
      <c r="E115" s="376"/>
      <c r="F115" s="376"/>
      <c r="G115" s="376"/>
      <c r="H115" s="375"/>
      <c r="I115" s="377">
        <f t="shared" si="1"/>
        <v>0</v>
      </c>
    </row>
    <row r="116" spans="2:9" s="378" customFormat="1" ht="22.5" hidden="1" customHeight="1">
      <c r="B116" s="379" t="e">
        <f>+#REF!</f>
        <v>#REF!</v>
      </c>
      <c r="C116" s="375"/>
      <c r="D116" s="376"/>
      <c r="E116" s="376"/>
      <c r="F116" s="376"/>
      <c r="G116" s="376"/>
      <c r="H116" s="375"/>
      <c r="I116" s="377">
        <f t="shared" si="1"/>
        <v>0</v>
      </c>
    </row>
    <row r="117" spans="2:9" s="378" customFormat="1" ht="22.5" hidden="1" customHeight="1">
      <c r="B117" s="379" t="e">
        <f>+#REF!</f>
        <v>#REF!</v>
      </c>
      <c r="C117" s="375"/>
      <c r="D117" s="376"/>
      <c r="E117" s="376"/>
      <c r="F117" s="376"/>
      <c r="G117" s="376"/>
      <c r="H117" s="375"/>
      <c r="I117" s="377">
        <f t="shared" si="1"/>
        <v>0</v>
      </c>
    </row>
    <row r="118" spans="2:9" s="378" customFormat="1" ht="22.5" hidden="1" customHeight="1">
      <c r="B118" s="379" t="e">
        <f>+#REF!</f>
        <v>#REF!</v>
      </c>
      <c r="C118" s="375"/>
      <c r="D118" s="376"/>
      <c r="E118" s="376"/>
      <c r="F118" s="376"/>
      <c r="G118" s="376"/>
      <c r="H118" s="375"/>
      <c r="I118" s="377">
        <f t="shared" si="1"/>
        <v>0</v>
      </c>
    </row>
    <row r="119" spans="2:9" s="378" customFormat="1" ht="22.5" hidden="1" customHeight="1">
      <c r="B119" s="379" t="e">
        <f>+#REF!</f>
        <v>#REF!</v>
      </c>
      <c r="C119" s="375"/>
      <c r="D119" s="376"/>
      <c r="E119" s="376"/>
      <c r="F119" s="376"/>
      <c r="G119" s="376"/>
      <c r="H119" s="375"/>
      <c r="I119" s="377">
        <f t="shared" si="1"/>
        <v>0</v>
      </c>
    </row>
    <row r="120" spans="2:9" s="378" customFormat="1" ht="22.5" hidden="1" customHeight="1">
      <c r="B120" s="379" t="e">
        <f>+#REF!</f>
        <v>#REF!</v>
      </c>
      <c r="C120" s="375"/>
      <c r="D120" s="376"/>
      <c r="E120" s="376"/>
      <c r="F120" s="376"/>
      <c r="G120" s="376"/>
      <c r="H120" s="375"/>
      <c r="I120" s="377">
        <f t="shared" si="1"/>
        <v>0</v>
      </c>
    </row>
    <row r="121" spans="2:9" s="378" customFormat="1" ht="22.5" hidden="1" customHeight="1">
      <c r="B121" s="379" t="e">
        <f>+#REF!</f>
        <v>#REF!</v>
      </c>
      <c r="C121" s="375"/>
      <c r="D121" s="376"/>
      <c r="E121" s="376"/>
      <c r="F121" s="376"/>
      <c r="G121" s="376"/>
      <c r="H121" s="375"/>
      <c r="I121" s="377">
        <f t="shared" si="1"/>
        <v>0</v>
      </c>
    </row>
    <row r="122" spans="2:9" s="378" customFormat="1" ht="22.5" hidden="1" customHeight="1">
      <c r="B122" s="379" t="e">
        <f>+#REF!</f>
        <v>#REF!</v>
      </c>
      <c r="C122" s="375"/>
      <c r="D122" s="376"/>
      <c r="E122" s="376"/>
      <c r="F122" s="376"/>
      <c r="G122" s="376"/>
      <c r="H122" s="375"/>
      <c r="I122" s="377">
        <f t="shared" si="1"/>
        <v>0</v>
      </c>
    </row>
    <row r="123" spans="2:9" s="378" customFormat="1" ht="22.5" hidden="1" customHeight="1">
      <c r="B123" s="379" t="e">
        <f>+#REF!</f>
        <v>#REF!</v>
      </c>
      <c r="C123" s="375"/>
      <c r="D123" s="376"/>
      <c r="E123" s="376"/>
      <c r="F123" s="376"/>
      <c r="G123" s="376"/>
      <c r="H123" s="375"/>
      <c r="I123" s="377">
        <f t="shared" si="1"/>
        <v>0</v>
      </c>
    </row>
    <row r="124" spans="2:9" s="378" customFormat="1" ht="22.5" hidden="1" customHeight="1">
      <c r="B124" s="379" t="e">
        <f>+#REF!</f>
        <v>#REF!</v>
      </c>
      <c r="C124" s="375"/>
      <c r="D124" s="376"/>
      <c r="E124" s="376"/>
      <c r="F124" s="376"/>
      <c r="G124" s="376"/>
      <c r="H124" s="375"/>
      <c r="I124" s="377">
        <f t="shared" si="1"/>
        <v>0</v>
      </c>
    </row>
    <row r="125" spans="2:9" s="378" customFormat="1" ht="22.5" hidden="1" customHeight="1">
      <c r="B125" s="379" t="e">
        <f>+#REF!</f>
        <v>#REF!</v>
      </c>
      <c r="C125" s="375"/>
      <c r="D125" s="376"/>
      <c r="E125" s="376"/>
      <c r="F125" s="376"/>
      <c r="G125" s="376"/>
      <c r="H125" s="375"/>
      <c r="I125" s="377">
        <f t="shared" si="1"/>
        <v>0</v>
      </c>
    </row>
    <row r="126" spans="2:9" s="378" customFormat="1" ht="22.5" hidden="1" customHeight="1">
      <c r="B126" s="379" t="e">
        <f>+#REF!</f>
        <v>#REF!</v>
      </c>
      <c r="C126" s="375"/>
      <c r="D126" s="376"/>
      <c r="E126" s="376"/>
      <c r="F126" s="376"/>
      <c r="G126" s="376"/>
      <c r="H126" s="375"/>
      <c r="I126" s="377">
        <f t="shared" si="1"/>
        <v>0</v>
      </c>
    </row>
    <row r="127" spans="2:9" s="378" customFormat="1" ht="22.5" hidden="1" customHeight="1">
      <c r="B127" s="379" t="e">
        <f>+#REF!</f>
        <v>#REF!</v>
      </c>
      <c r="C127" s="375"/>
      <c r="D127" s="376"/>
      <c r="E127" s="376"/>
      <c r="F127" s="376"/>
      <c r="G127" s="376"/>
      <c r="H127" s="375"/>
      <c r="I127" s="377">
        <f t="shared" si="1"/>
        <v>0</v>
      </c>
    </row>
    <row r="128" spans="2:9" s="378" customFormat="1" ht="22.5" hidden="1" customHeight="1">
      <c r="B128" s="379" t="e">
        <f>+#REF!</f>
        <v>#REF!</v>
      </c>
      <c r="C128" s="375"/>
      <c r="D128" s="376"/>
      <c r="E128" s="376"/>
      <c r="F128" s="376"/>
      <c r="G128" s="376"/>
      <c r="H128" s="375"/>
      <c r="I128" s="377">
        <f t="shared" si="1"/>
        <v>0</v>
      </c>
    </row>
    <row r="129" spans="2:9" s="378" customFormat="1" ht="22.5" hidden="1" customHeight="1">
      <c r="B129" s="379" t="e">
        <f>+#REF!</f>
        <v>#REF!</v>
      </c>
      <c r="C129" s="375"/>
      <c r="D129" s="376"/>
      <c r="E129" s="376"/>
      <c r="F129" s="376"/>
      <c r="G129" s="376"/>
      <c r="H129" s="375"/>
      <c r="I129" s="377">
        <f t="shared" si="1"/>
        <v>0</v>
      </c>
    </row>
    <row r="130" spans="2:9" s="378" customFormat="1" ht="22.5" hidden="1" customHeight="1">
      <c r="B130" s="379" t="e">
        <f>+#REF!</f>
        <v>#REF!</v>
      </c>
      <c r="C130" s="375"/>
      <c r="D130" s="376"/>
      <c r="E130" s="376"/>
      <c r="F130" s="376"/>
      <c r="G130" s="376"/>
      <c r="H130" s="375"/>
      <c r="I130" s="377">
        <f t="shared" si="1"/>
        <v>0</v>
      </c>
    </row>
    <row r="131" spans="2:9" s="378" customFormat="1" ht="22.5" hidden="1" customHeight="1">
      <c r="B131" s="379" t="e">
        <f>+#REF!</f>
        <v>#REF!</v>
      </c>
      <c r="C131" s="375"/>
      <c r="D131" s="376"/>
      <c r="E131" s="376"/>
      <c r="F131" s="376"/>
      <c r="G131" s="376"/>
      <c r="H131" s="375"/>
      <c r="I131" s="377">
        <f t="shared" si="1"/>
        <v>0</v>
      </c>
    </row>
    <row r="132" spans="2:9" s="378" customFormat="1" ht="22.5" hidden="1" customHeight="1">
      <c r="B132" s="379" t="e">
        <f>+#REF!</f>
        <v>#REF!</v>
      </c>
      <c r="C132" s="375"/>
      <c r="D132" s="376"/>
      <c r="E132" s="376"/>
      <c r="F132" s="376"/>
      <c r="G132" s="376"/>
      <c r="H132" s="375"/>
      <c r="I132" s="377">
        <f t="shared" si="1"/>
        <v>0</v>
      </c>
    </row>
    <row r="133" spans="2:9" s="378" customFormat="1" ht="22.5" hidden="1" customHeight="1">
      <c r="B133" s="379" t="e">
        <f>+#REF!</f>
        <v>#REF!</v>
      </c>
      <c r="C133" s="375"/>
      <c r="D133" s="376"/>
      <c r="E133" s="376"/>
      <c r="F133" s="376"/>
      <c r="G133" s="376"/>
      <c r="H133" s="375"/>
      <c r="I133" s="377">
        <f t="shared" si="1"/>
        <v>0</v>
      </c>
    </row>
    <row r="134" spans="2:9" s="378" customFormat="1" ht="22.5" hidden="1" customHeight="1">
      <c r="B134" s="379" t="e">
        <f>+#REF!</f>
        <v>#REF!</v>
      </c>
      <c r="C134" s="375"/>
      <c r="D134" s="376"/>
      <c r="E134" s="376"/>
      <c r="F134" s="376"/>
      <c r="G134" s="376"/>
      <c r="H134" s="375"/>
      <c r="I134" s="377">
        <f t="shared" si="1"/>
        <v>0</v>
      </c>
    </row>
    <row r="135" spans="2:9" s="378" customFormat="1" ht="22.5" hidden="1" customHeight="1">
      <c r="B135" s="379" t="e">
        <f>+#REF!</f>
        <v>#REF!</v>
      </c>
      <c r="C135" s="375"/>
      <c r="D135" s="376"/>
      <c r="E135" s="376"/>
      <c r="F135" s="376"/>
      <c r="G135" s="376"/>
      <c r="H135" s="375"/>
      <c r="I135" s="377">
        <f t="shared" si="1"/>
        <v>0</v>
      </c>
    </row>
    <row r="136" spans="2:9" s="378" customFormat="1" ht="22.5" hidden="1" customHeight="1">
      <c r="B136" s="379" t="e">
        <f>+#REF!</f>
        <v>#REF!</v>
      </c>
      <c r="C136" s="375"/>
      <c r="D136" s="376"/>
      <c r="E136" s="376"/>
      <c r="F136" s="376"/>
      <c r="G136" s="376"/>
      <c r="H136" s="375"/>
      <c r="I136" s="377">
        <f t="shared" si="1"/>
        <v>0</v>
      </c>
    </row>
    <row r="137" spans="2:9" s="378" customFormat="1" ht="22.5" hidden="1" customHeight="1">
      <c r="B137" s="379" t="e">
        <f>+#REF!</f>
        <v>#REF!</v>
      </c>
      <c r="C137" s="375"/>
      <c r="D137" s="376"/>
      <c r="E137" s="376"/>
      <c r="F137" s="376"/>
      <c r="G137" s="376"/>
      <c r="H137" s="375"/>
      <c r="I137" s="377">
        <f t="shared" si="1"/>
        <v>0</v>
      </c>
    </row>
    <row r="138" spans="2:9" s="378" customFormat="1" ht="22.5" hidden="1" customHeight="1">
      <c r="B138" s="379" t="e">
        <f>+#REF!</f>
        <v>#REF!</v>
      </c>
      <c r="C138" s="375"/>
      <c r="D138" s="376"/>
      <c r="E138" s="376"/>
      <c r="F138" s="376"/>
      <c r="G138" s="376"/>
      <c r="H138" s="375"/>
      <c r="I138" s="377">
        <f t="shared" si="1"/>
        <v>0</v>
      </c>
    </row>
    <row r="139" spans="2:9" s="378" customFormat="1" ht="22.5" hidden="1" customHeight="1">
      <c r="B139" s="379" t="e">
        <f>+#REF!</f>
        <v>#REF!</v>
      </c>
      <c r="C139" s="375"/>
      <c r="D139" s="376"/>
      <c r="E139" s="376"/>
      <c r="F139" s="376"/>
      <c r="G139" s="376"/>
      <c r="H139" s="375"/>
      <c r="I139" s="377">
        <f t="shared" si="1"/>
        <v>0</v>
      </c>
    </row>
    <row r="140" spans="2:9" s="378" customFormat="1" ht="22.5" hidden="1" customHeight="1">
      <c r="B140" s="379" t="e">
        <f>+#REF!</f>
        <v>#REF!</v>
      </c>
      <c r="C140" s="375"/>
      <c r="D140" s="376"/>
      <c r="E140" s="376"/>
      <c r="F140" s="376"/>
      <c r="G140" s="376"/>
      <c r="H140" s="375"/>
      <c r="I140" s="377">
        <f t="shared" si="1"/>
        <v>0</v>
      </c>
    </row>
    <row r="141" spans="2:9" s="378" customFormat="1" ht="22.5" hidden="1" customHeight="1">
      <c r="B141" s="379" t="e">
        <f>+#REF!</f>
        <v>#REF!</v>
      </c>
      <c r="C141" s="375"/>
      <c r="D141" s="376"/>
      <c r="E141" s="376"/>
      <c r="F141" s="376"/>
      <c r="G141" s="376"/>
      <c r="H141" s="375"/>
      <c r="I141" s="377">
        <f t="shared" si="1"/>
        <v>0</v>
      </c>
    </row>
    <row r="142" spans="2:9" s="378" customFormat="1" ht="22.5" hidden="1" customHeight="1">
      <c r="B142" s="379" t="e">
        <f>+#REF!</f>
        <v>#REF!</v>
      </c>
      <c r="C142" s="375"/>
      <c r="D142" s="376"/>
      <c r="E142" s="376"/>
      <c r="F142" s="376"/>
      <c r="G142" s="376"/>
      <c r="H142" s="375"/>
      <c r="I142" s="377">
        <f t="shared" si="1"/>
        <v>0</v>
      </c>
    </row>
    <row r="143" spans="2:9" s="378" customFormat="1" ht="22.5" hidden="1" customHeight="1">
      <c r="B143" s="379" t="e">
        <f>+#REF!</f>
        <v>#REF!</v>
      </c>
      <c r="C143" s="375"/>
      <c r="D143" s="376"/>
      <c r="E143" s="376"/>
      <c r="F143" s="376"/>
      <c r="G143" s="376"/>
      <c r="H143" s="375"/>
      <c r="I143" s="377">
        <f t="shared" si="1"/>
        <v>0</v>
      </c>
    </row>
    <row r="144" spans="2:9" s="378" customFormat="1" ht="22.5" hidden="1" customHeight="1">
      <c r="B144" s="379" t="e">
        <f>+#REF!</f>
        <v>#REF!</v>
      </c>
      <c r="C144" s="375"/>
      <c r="D144" s="376"/>
      <c r="E144" s="376"/>
      <c r="F144" s="376"/>
      <c r="G144" s="376"/>
      <c r="H144" s="375"/>
      <c r="I144" s="377">
        <f t="shared" si="1"/>
        <v>0</v>
      </c>
    </row>
    <row r="145" spans="2:9" s="378" customFormat="1" ht="22.5" hidden="1" customHeight="1">
      <c r="B145" s="379" t="e">
        <f>+#REF!</f>
        <v>#REF!</v>
      </c>
      <c r="C145" s="375"/>
      <c r="D145" s="376"/>
      <c r="E145" s="376"/>
      <c r="F145" s="376"/>
      <c r="G145" s="376"/>
      <c r="H145" s="375"/>
      <c r="I145" s="377">
        <f t="shared" si="1"/>
        <v>0</v>
      </c>
    </row>
    <row r="146" spans="2:9" s="378" customFormat="1" ht="22.5" hidden="1" customHeight="1">
      <c r="B146" s="379" t="e">
        <f>+#REF!</f>
        <v>#REF!</v>
      </c>
      <c r="C146" s="375"/>
      <c r="D146" s="376"/>
      <c r="E146" s="376"/>
      <c r="F146" s="376"/>
      <c r="G146" s="376"/>
      <c r="H146" s="375"/>
      <c r="I146" s="377">
        <f t="shared" ref="I146:I209" si="2">+(G146+F146+E146+D146+C146)/5</f>
        <v>0</v>
      </c>
    </row>
    <row r="147" spans="2:9" s="378" customFormat="1" ht="22.5" hidden="1" customHeight="1">
      <c r="B147" s="379" t="e">
        <f>+#REF!</f>
        <v>#REF!</v>
      </c>
      <c r="C147" s="375"/>
      <c r="D147" s="376"/>
      <c r="E147" s="376"/>
      <c r="F147" s="376"/>
      <c r="G147" s="376"/>
      <c r="H147" s="375"/>
      <c r="I147" s="377">
        <f t="shared" si="2"/>
        <v>0</v>
      </c>
    </row>
    <row r="148" spans="2:9" s="378" customFormat="1" ht="22.5" hidden="1" customHeight="1">
      <c r="B148" s="379" t="e">
        <f>+#REF!</f>
        <v>#REF!</v>
      </c>
      <c r="C148" s="375"/>
      <c r="D148" s="376"/>
      <c r="E148" s="376"/>
      <c r="F148" s="376"/>
      <c r="G148" s="376"/>
      <c r="H148" s="375"/>
      <c r="I148" s="377">
        <f t="shared" si="2"/>
        <v>0</v>
      </c>
    </row>
    <row r="149" spans="2:9" s="378" customFormat="1" ht="22.5" hidden="1" customHeight="1">
      <c r="B149" s="379" t="e">
        <f>+#REF!</f>
        <v>#REF!</v>
      </c>
      <c r="C149" s="375"/>
      <c r="D149" s="376"/>
      <c r="E149" s="376"/>
      <c r="F149" s="376"/>
      <c r="G149" s="376"/>
      <c r="H149" s="375"/>
      <c r="I149" s="377">
        <f t="shared" si="2"/>
        <v>0</v>
      </c>
    </row>
    <row r="150" spans="2:9" s="378" customFormat="1" ht="22.5" hidden="1" customHeight="1">
      <c r="B150" s="379" t="e">
        <f>+#REF!</f>
        <v>#REF!</v>
      </c>
      <c r="C150" s="375"/>
      <c r="D150" s="376"/>
      <c r="E150" s="376"/>
      <c r="F150" s="376"/>
      <c r="G150" s="376"/>
      <c r="H150" s="375"/>
      <c r="I150" s="377">
        <f t="shared" si="2"/>
        <v>0</v>
      </c>
    </row>
    <row r="151" spans="2:9" s="378" customFormat="1" ht="22.5" hidden="1" customHeight="1">
      <c r="B151" s="379" t="e">
        <f>+#REF!</f>
        <v>#REF!</v>
      </c>
      <c r="C151" s="375"/>
      <c r="D151" s="376"/>
      <c r="E151" s="376"/>
      <c r="F151" s="376"/>
      <c r="G151" s="376"/>
      <c r="H151" s="375"/>
      <c r="I151" s="377">
        <f t="shared" si="2"/>
        <v>0</v>
      </c>
    </row>
    <row r="152" spans="2:9" s="378" customFormat="1" ht="22.5" hidden="1" customHeight="1">
      <c r="B152" s="379" t="e">
        <f>+#REF!</f>
        <v>#REF!</v>
      </c>
      <c r="C152" s="375"/>
      <c r="D152" s="376"/>
      <c r="E152" s="376"/>
      <c r="F152" s="376"/>
      <c r="G152" s="376"/>
      <c r="H152" s="375"/>
      <c r="I152" s="377">
        <f t="shared" si="2"/>
        <v>0</v>
      </c>
    </row>
    <row r="153" spans="2:9" s="378" customFormat="1" ht="22.5" hidden="1" customHeight="1">
      <c r="B153" s="379" t="e">
        <f>+#REF!</f>
        <v>#REF!</v>
      </c>
      <c r="C153" s="375"/>
      <c r="D153" s="376"/>
      <c r="E153" s="376"/>
      <c r="F153" s="376"/>
      <c r="G153" s="376"/>
      <c r="H153" s="375"/>
      <c r="I153" s="377">
        <f t="shared" si="2"/>
        <v>0</v>
      </c>
    </row>
    <row r="154" spans="2:9" s="378" customFormat="1" ht="22.5" hidden="1" customHeight="1">
      <c r="B154" s="379" t="e">
        <f>+#REF!</f>
        <v>#REF!</v>
      </c>
      <c r="C154" s="375"/>
      <c r="D154" s="376"/>
      <c r="E154" s="376"/>
      <c r="F154" s="376"/>
      <c r="G154" s="376"/>
      <c r="H154" s="375"/>
      <c r="I154" s="377">
        <f t="shared" si="2"/>
        <v>0</v>
      </c>
    </row>
    <row r="155" spans="2:9" s="378" customFormat="1" ht="22.5" hidden="1" customHeight="1">
      <c r="B155" s="379" t="e">
        <f>+#REF!</f>
        <v>#REF!</v>
      </c>
      <c r="C155" s="375"/>
      <c r="D155" s="376"/>
      <c r="E155" s="376"/>
      <c r="F155" s="376"/>
      <c r="G155" s="376"/>
      <c r="H155" s="375"/>
      <c r="I155" s="377">
        <f t="shared" si="2"/>
        <v>0</v>
      </c>
    </row>
    <row r="156" spans="2:9" s="378" customFormat="1" ht="22.5" hidden="1" customHeight="1">
      <c r="B156" s="379" t="e">
        <f>+#REF!</f>
        <v>#REF!</v>
      </c>
      <c r="C156" s="375"/>
      <c r="D156" s="376"/>
      <c r="E156" s="376"/>
      <c r="F156" s="376"/>
      <c r="G156" s="376"/>
      <c r="H156" s="375"/>
      <c r="I156" s="377">
        <f t="shared" si="2"/>
        <v>0</v>
      </c>
    </row>
    <row r="157" spans="2:9" s="378" customFormat="1" ht="22.5" hidden="1" customHeight="1">
      <c r="B157" s="379" t="e">
        <f>+#REF!</f>
        <v>#REF!</v>
      </c>
      <c r="C157" s="375"/>
      <c r="D157" s="376"/>
      <c r="E157" s="376"/>
      <c r="F157" s="376"/>
      <c r="G157" s="376"/>
      <c r="H157" s="375"/>
      <c r="I157" s="377">
        <f t="shared" si="2"/>
        <v>0</v>
      </c>
    </row>
    <row r="158" spans="2:9" s="378" customFormat="1" ht="22.5" hidden="1" customHeight="1">
      <c r="B158" s="379" t="e">
        <f>+#REF!</f>
        <v>#REF!</v>
      </c>
      <c r="C158" s="375"/>
      <c r="D158" s="376"/>
      <c r="E158" s="376"/>
      <c r="F158" s="376"/>
      <c r="G158" s="376"/>
      <c r="H158" s="375"/>
      <c r="I158" s="377">
        <f t="shared" si="2"/>
        <v>0</v>
      </c>
    </row>
    <row r="159" spans="2:9" s="378" customFormat="1" ht="22.5" hidden="1" customHeight="1">
      <c r="B159" s="379" t="e">
        <f>+#REF!</f>
        <v>#REF!</v>
      </c>
      <c r="C159" s="375"/>
      <c r="D159" s="376"/>
      <c r="E159" s="376"/>
      <c r="F159" s="376"/>
      <c r="G159" s="376"/>
      <c r="H159" s="375"/>
      <c r="I159" s="377">
        <f t="shared" si="2"/>
        <v>0</v>
      </c>
    </row>
    <row r="160" spans="2:9" s="378" customFormat="1" ht="22.5" hidden="1" customHeight="1">
      <c r="B160" s="379" t="e">
        <f>+#REF!</f>
        <v>#REF!</v>
      </c>
      <c r="C160" s="375"/>
      <c r="D160" s="376"/>
      <c r="E160" s="376"/>
      <c r="F160" s="376"/>
      <c r="G160" s="376"/>
      <c r="H160" s="375"/>
      <c r="I160" s="377">
        <f t="shared" si="2"/>
        <v>0</v>
      </c>
    </row>
    <row r="161" spans="2:9" s="378" customFormat="1" ht="22.5" hidden="1" customHeight="1">
      <c r="B161" s="379" t="e">
        <f>+#REF!</f>
        <v>#REF!</v>
      </c>
      <c r="C161" s="375"/>
      <c r="D161" s="376"/>
      <c r="E161" s="376"/>
      <c r="F161" s="376"/>
      <c r="G161" s="376"/>
      <c r="H161" s="375"/>
      <c r="I161" s="377">
        <f t="shared" si="2"/>
        <v>0</v>
      </c>
    </row>
    <row r="162" spans="2:9" s="378" customFormat="1" ht="22.5" hidden="1" customHeight="1">
      <c r="B162" s="379" t="e">
        <f>+#REF!</f>
        <v>#REF!</v>
      </c>
      <c r="C162" s="375"/>
      <c r="D162" s="376"/>
      <c r="E162" s="376"/>
      <c r="F162" s="376"/>
      <c r="G162" s="376"/>
      <c r="H162" s="375"/>
      <c r="I162" s="377">
        <f t="shared" si="2"/>
        <v>0</v>
      </c>
    </row>
    <row r="163" spans="2:9" s="378" customFormat="1" ht="22.5" hidden="1" customHeight="1">
      <c r="B163" s="379" t="e">
        <f>+#REF!</f>
        <v>#REF!</v>
      </c>
      <c r="C163" s="375"/>
      <c r="D163" s="376"/>
      <c r="E163" s="376"/>
      <c r="F163" s="376"/>
      <c r="G163" s="376"/>
      <c r="H163" s="375"/>
      <c r="I163" s="377">
        <f t="shared" si="2"/>
        <v>0</v>
      </c>
    </row>
    <row r="164" spans="2:9" s="378" customFormat="1" ht="22.5" hidden="1" customHeight="1">
      <c r="B164" s="379" t="e">
        <f>+#REF!</f>
        <v>#REF!</v>
      </c>
      <c r="C164" s="375"/>
      <c r="D164" s="376"/>
      <c r="E164" s="376"/>
      <c r="F164" s="376"/>
      <c r="G164" s="376"/>
      <c r="H164" s="375"/>
      <c r="I164" s="377">
        <f t="shared" si="2"/>
        <v>0</v>
      </c>
    </row>
    <row r="165" spans="2:9" s="378" customFormat="1" ht="22.5" hidden="1" customHeight="1">
      <c r="B165" s="379" t="e">
        <f>+#REF!</f>
        <v>#REF!</v>
      </c>
      <c r="C165" s="375"/>
      <c r="D165" s="376"/>
      <c r="E165" s="376"/>
      <c r="F165" s="376"/>
      <c r="G165" s="376"/>
      <c r="H165" s="375"/>
      <c r="I165" s="377">
        <f t="shared" si="2"/>
        <v>0</v>
      </c>
    </row>
    <row r="166" spans="2:9" s="378" customFormat="1" ht="22.5" hidden="1" customHeight="1">
      <c r="B166" s="379" t="e">
        <f>+#REF!</f>
        <v>#REF!</v>
      </c>
      <c r="C166" s="375"/>
      <c r="D166" s="376"/>
      <c r="E166" s="376"/>
      <c r="F166" s="376"/>
      <c r="G166" s="376"/>
      <c r="H166" s="375"/>
      <c r="I166" s="377">
        <f t="shared" si="2"/>
        <v>0</v>
      </c>
    </row>
    <row r="167" spans="2:9" s="378" customFormat="1" ht="22.5" hidden="1" customHeight="1">
      <c r="B167" s="379" t="e">
        <f>+#REF!</f>
        <v>#REF!</v>
      </c>
      <c r="C167" s="375"/>
      <c r="D167" s="376"/>
      <c r="E167" s="376"/>
      <c r="F167" s="376"/>
      <c r="G167" s="376"/>
      <c r="H167" s="375"/>
      <c r="I167" s="377">
        <f t="shared" si="2"/>
        <v>0</v>
      </c>
    </row>
    <row r="168" spans="2:9" s="378" customFormat="1" ht="22.5" hidden="1" customHeight="1">
      <c r="B168" s="379" t="e">
        <f>+#REF!</f>
        <v>#REF!</v>
      </c>
      <c r="C168" s="375"/>
      <c r="D168" s="376"/>
      <c r="E168" s="376"/>
      <c r="F168" s="376"/>
      <c r="G168" s="376"/>
      <c r="H168" s="375"/>
      <c r="I168" s="377">
        <f t="shared" si="2"/>
        <v>0</v>
      </c>
    </row>
    <row r="169" spans="2:9" s="378" customFormat="1" ht="22.5" hidden="1" customHeight="1">
      <c r="B169" s="379" t="e">
        <f>+#REF!</f>
        <v>#REF!</v>
      </c>
      <c r="C169" s="375"/>
      <c r="D169" s="376"/>
      <c r="E169" s="376"/>
      <c r="F169" s="376"/>
      <c r="G169" s="376"/>
      <c r="H169" s="375"/>
      <c r="I169" s="377">
        <f t="shared" si="2"/>
        <v>0</v>
      </c>
    </row>
    <row r="170" spans="2:9" s="378" customFormat="1" ht="22.5" hidden="1" customHeight="1">
      <c r="B170" s="379" t="e">
        <f>+#REF!</f>
        <v>#REF!</v>
      </c>
      <c r="C170" s="375"/>
      <c r="D170" s="376"/>
      <c r="E170" s="376"/>
      <c r="F170" s="376"/>
      <c r="G170" s="376"/>
      <c r="H170" s="375"/>
      <c r="I170" s="377">
        <f t="shared" si="2"/>
        <v>0</v>
      </c>
    </row>
    <row r="171" spans="2:9" s="378" customFormat="1" ht="22.5" hidden="1" customHeight="1">
      <c r="B171" s="379" t="e">
        <f>+#REF!</f>
        <v>#REF!</v>
      </c>
      <c r="C171" s="375"/>
      <c r="D171" s="376"/>
      <c r="E171" s="376"/>
      <c r="F171" s="376"/>
      <c r="G171" s="376"/>
      <c r="H171" s="375"/>
      <c r="I171" s="377">
        <f t="shared" si="2"/>
        <v>0</v>
      </c>
    </row>
    <row r="172" spans="2:9" s="378" customFormat="1" ht="22.5" hidden="1" customHeight="1">
      <c r="B172" s="379" t="e">
        <f>+#REF!</f>
        <v>#REF!</v>
      </c>
      <c r="C172" s="375"/>
      <c r="D172" s="376"/>
      <c r="E172" s="376"/>
      <c r="F172" s="376"/>
      <c r="G172" s="376"/>
      <c r="H172" s="375"/>
      <c r="I172" s="377">
        <f t="shared" si="2"/>
        <v>0</v>
      </c>
    </row>
    <row r="173" spans="2:9" s="378" customFormat="1" ht="22.5" hidden="1" customHeight="1">
      <c r="B173" s="379" t="e">
        <f>+#REF!</f>
        <v>#REF!</v>
      </c>
      <c r="C173" s="375"/>
      <c r="D173" s="376"/>
      <c r="E173" s="376"/>
      <c r="F173" s="376"/>
      <c r="G173" s="376"/>
      <c r="H173" s="375"/>
      <c r="I173" s="377">
        <f t="shared" si="2"/>
        <v>0</v>
      </c>
    </row>
    <row r="174" spans="2:9" s="378" customFormat="1" ht="22.5" hidden="1" customHeight="1">
      <c r="B174" s="379" t="e">
        <f>+#REF!</f>
        <v>#REF!</v>
      </c>
      <c r="C174" s="375"/>
      <c r="D174" s="376"/>
      <c r="E174" s="376"/>
      <c r="F174" s="376"/>
      <c r="G174" s="376"/>
      <c r="H174" s="375"/>
      <c r="I174" s="377">
        <f t="shared" si="2"/>
        <v>0</v>
      </c>
    </row>
    <row r="175" spans="2:9" s="378" customFormat="1" ht="22.5" hidden="1" customHeight="1">
      <c r="B175" s="379" t="e">
        <f>+#REF!</f>
        <v>#REF!</v>
      </c>
      <c r="C175" s="375"/>
      <c r="D175" s="376"/>
      <c r="E175" s="376"/>
      <c r="F175" s="376"/>
      <c r="G175" s="376"/>
      <c r="H175" s="375"/>
      <c r="I175" s="377">
        <f t="shared" si="2"/>
        <v>0</v>
      </c>
    </row>
    <row r="176" spans="2:9" s="378" customFormat="1" ht="22.5" hidden="1" customHeight="1">
      <c r="B176" s="379" t="e">
        <f>+#REF!</f>
        <v>#REF!</v>
      </c>
      <c r="C176" s="375"/>
      <c r="D176" s="376"/>
      <c r="E176" s="376"/>
      <c r="F176" s="376"/>
      <c r="G176" s="376"/>
      <c r="H176" s="375"/>
      <c r="I176" s="377">
        <f t="shared" si="2"/>
        <v>0</v>
      </c>
    </row>
    <row r="177" spans="2:9" s="378" customFormat="1" ht="22.5" hidden="1" customHeight="1">
      <c r="B177" s="379" t="e">
        <f>+#REF!</f>
        <v>#REF!</v>
      </c>
      <c r="C177" s="375"/>
      <c r="D177" s="376"/>
      <c r="E177" s="376"/>
      <c r="F177" s="376"/>
      <c r="G177" s="376"/>
      <c r="H177" s="375"/>
      <c r="I177" s="377">
        <f t="shared" si="2"/>
        <v>0</v>
      </c>
    </row>
    <row r="178" spans="2:9" s="378" customFormat="1" ht="22.5" hidden="1" customHeight="1">
      <c r="B178" s="379" t="e">
        <f>+#REF!</f>
        <v>#REF!</v>
      </c>
      <c r="C178" s="375"/>
      <c r="D178" s="376"/>
      <c r="E178" s="376"/>
      <c r="F178" s="376"/>
      <c r="G178" s="376"/>
      <c r="H178" s="375"/>
      <c r="I178" s="377">
        <f t="shared" si="2"/>
        <v>0</v>
      </c>
    </row>
    <row r="179" spans="2:9" s="378" customFormat="1" ht="22.5" hidden="1" customHeight="1">
      <c r="B179" s="379" t="e">
        <f>+#REF!</f>
        <v>#REF!</v>
      </c>
      <c r="C179" s="375"/>
      <c r="D179" s="376"/>
      <c r="E179" s="376"/>
      <c r="F179" s="376"/>
      <c r="G179" s="376"/>
      <c r="H179" s="375"/>
      <c r="I179" s="377">
        <f t="shared" si="2"/>
        <v>0</v>
      </c>
    </row>
    <row r="180" spans="2:9" s="378" customFormat="1" ht="22.5" hidden="1" customHeight="1">
      <c r="B180" s="379" t="e">
        <f>+#REF!</f>
        <v>#REF!</v>
      </c>
      <c r="C180" s="375"/>
      <c r="D180" s="376"/>
      <c r="E180" s="376"/>
      <c r="F180" s="376"/>
      <c r="G180" s="376"/>
      <c r="H180" s="375"/>
      <c r="I180" s="377">
        <f t="shared" si="2"/>
        <v>0</v>
      </c>
    </row>
    <row r="181" spans="2:9" s="378" customFormat="1" ht="22.5" hidden="1" customHeight="1">
      <c r="B181" s="379" t="e">
        <f>+#REF!</f>
        <v>#REF!</v>
      </c>
      <c r="C181" s="375"/>
      <c r="D181" s="376"/>
      <c r="E181" s="376"/>
      <c r="F181" s="376"/>
      <c r="G181" s="376"/>
      <c r="H181" s="375"/>
      <c r="I181" s="377">
        <f t="shared" si="2"/>
        <v>0</v>
      </c>
    </row>
    <row r="182" spans="2:9" s="378" customFormat="1" ht="22.5" hidden="1" customHeight="1">
      <c r="B182" s="379" t="e">
        <f>+#REF!</f>
        <v>#REF!</v>
      </c>
      <c r="C182" s="375"/>
      <c r="D182" s="376"/>
      <c r="E182" s="376"/>
      <c r="F182" s="376"/>
      <c r="G182" s="376"/>
      <c r="H182" s="375"/>
      <c r="I182" s="377">
        <f t="shared" si="2"/>
        <v>0</v>
      </c>
    </row>
    <row r="183" spans="2:9" s="378" customFormat="1" ht="22.5" hidden="1" customHeight="1">
      <c r="B183" s="379" t="e">
        <f>+#REF!</f>
        <v>#REF!</v>
      </c>
      <c r="C183" s="375"/>
      <c r="D183" s="376"/>
      <c r="E183" s="376"/>
      <c r="F183" s="376"/>
      <c r="G183" s="376"/>
      <c r="H183" s="375"/>
      <c r="I183" s="377">
        <f t="shared" si="2"/>
        <v>0</v>
      </c>
    </row>
    <row r="184" spans="2:9" s="378" customFormat="1" ht="22.5" hidden="1" customHeight="1">
      <c r="B184" s="379" t="e">
        <f>+#REF!</f>
        <v>#REF!</v>
      </c>
      <c r="C184" s="375"/>
      <c r="D184" s="376"/>
      <c r="E184" s="376"/>
      <c r="F184" s="376"/>
      <c r="G184" s="376"/>
      <c r="H184" s="375"/>
      <c r="I184" s="377">
        <f t="shared" si="2"/>
        <v>0</v>
      </c>
    </row>
    <row r="185" spans="2:9" s="378" customFormat="1" ht="22.5" hidden="1" customHeight="1">
      <c r="B185" s="379" t="e">
        <f>+#REF!</f>
        <v>#REF!</v>
      </c>
      <c r="C185" s="375"/>
      <c r="D185" s="376"/>
      <c r="E185" s="376"/>
      <c r="F185" s="376"/>
      <c r="G185" s="376"/>
      <c r="H185" s="375"/>
      <c r="I185" s="377">
        <f t="shared" si="2"/>
        <v>0</v>
      </c>
    </row>
    <row r="186" spans="2:9" s="378" customFormat="1" ht="22.5" hidden="1" customHeight="1">
      <c r="B186" s="379" t="e">
        <f>+#REF!</f>
        <v>#REF!</v>
      </c>
      <c r="C186" s="375"/>
      <c r="D186" s="376"/>
      <c r="E186" s="376"/>
      <c r="F186" s="376"/>
      <c r="G186" s="376"/>
      <c r="H186" s="375"/>
      <c r="I186" s="377">
        <f t="shared" si="2"/>
        <v>0</v>
      </c>
    </row>
    <row r="187" spans="2:9" s="378" customFormat="1" ht="22.5" hidden="1" customHeight="1">
      <c r="B187" s="379" t="e">
        <f>+#REF!</f>
        <v>#REF!</v>
      </c>
      <c r="C187" s="375"/>
      <c r="D187" s="376"/>
      <c r="E187" s="376"/>
      <c r="F187" s="376"/>
      <c r="G187" s="376"/>
      <c r="H187" s="375"/>
      <c r="I187" s="377">
        <f t="shared" si="2"/>
        <v>0</v>
      </c>
    </row>
    <row r="188" spans="2:9" s="378" customFormat="1" ht="22.5" hidden="1" customHeight="1">
      <c r="B188" s="379" t="e">
        <f>+#REF!</f>
        <v>#REF!</v>
      </c>
      <c r="C188" s="375"/>
      <c r="D188" s="376"/>
      <c r="E188" s="376"/>
      <c r="F188" s="376"/>
      <c r="G188" s="376"/>
      <c r="H188" s="375"/>
      <c r="I188" s="377">
        <f t="shared" si="2"/>
        <v>0</v>
      </c>
    </row>
    <row r="189" spans="2:9" s="378" customFormat="1" ht="22.5" hidden="1" customHeight="1">
      <c r="B189" s="379" t="e">
        <f>+#REF!</f>
        <v>#REF!</v>
      </c>
      <c r="C189" s="375"/>
      <c r="D189" s="376"/>
      <c r="E189" s="376"/>
      <c r="F189" s="376"/>
      <c r="G189" s="376"/>
      <c r="H189" s="375"/>
      <c r="I189" s="377">
        <f t="shared" si="2"/>
        <v>0</v>
      </c>
    </row>
    <row r="190" spans="2:9" s="378" customFormat="1" ht="22.5" hidden="1" customHeight="1">
      <c r="B190" s="379" t="e">
        <f>+#REF!</f>
        <v>#REF!</v>
      </c>
      <c r="C190" s="375"/>
      <c r="D190" s="376"/>
      <c r="E190" s="376"/>
      <c r="F190" s="376"/>
      <c r="G190" s="376"/>
      <c r="H190" s="375"/>
      <c r="I190" s="377">
        <f t="shared" si="2"/>
        <v>0</v>
      </c>
    </row>
    <row r="191" spans="2:9" s="378" customFormat="1" ht="22.5" hidden="1" customHeight="1">
      <c r="B191" s="379" t="e">
        <f>+#REF!</f>
        <v>#REF!</v>
      </c>
      <c r="C191" s="375"/>
      <c r="D191" s="376"/>
      <c r="E191" s="376"/>
      <c r="F191" s="376"/>
      <c r="G191" s="376"/>
      <c r="H191" s="375"/>
      <c r="I191" s="377">
        <f t="shared" si="2"/>
        <v>0</v>
      </c>
    </row>
    <row r="192" spans="2:9" s="378" customFormat="1" ht="22.5" hidden="1" customHeight="1">
      <c r="B192" s="379" t="e">
        <f>+#REF!</f>
        <v>#REF!</v>
      </c>
      <c r="C192" s="375"/>
      <c r="D192" s="376"/>
      <c r="E192" s="376"/>
      <c r="F192" s="376"/>
      <c r="G192" s="376"/>
      <c r="H192" s="375"/>
      <c r="I192" s="377">
        <f t="shared" si="2"/>
        <v>0</v>
      </c>
    </row>
    <row r="193" spans="2:9" s="378" customFormat="1" ht="22.5" hidden="1" customHeight="1">
      <c r="B193" s="379" t="e">
        <f>+#REF!</f>
        <v>#REF!</v>
      </c>
      <c r="C193" s="375"/>
      <c r="D193" s="376"/>
      <c r="E193" s="376"/>
      <c r="F193" s="376"/>
      <c r="G193" s="376"/>
      <c r="H193" s="375"/>
      <c r="I193" s="377">
        <f t="shared" si="2"/>
        <v>0</v>
      </c>
    </row>
    <row r="194" spans="2:9" s="378" customFormat="1" ht="22.5" hidden="1" customHeight="1">
      <c r="B194" s="379" t="e">
        <f>+#REF!</f>
        <v>#REF!</v>
      </c>
      <c r="C194" s="375"/>
      <c r="D194" s="376"/>
      <c r="E194" s="376"/>
      <c r="F194" s="376"/>
      <c r="G194" s="376"/>
      <c r="H194" s="375"/>
      <c r="I194" s="377">
        <f t="shared" si="2"/>
        <v>0</v>
      </c>
    </row>
    <row r="195" spans="2:9" s="378" customFormat="1" ht="22.5" hidden="1" customHeight="1">
      <c r="B195" s="379" t="e">
        <f>+#REF!</f>
        <v>#REF!</v>
      </c>
      <c r="C195" s="375"/>
      <c r="D195" s="376"/>
      <c r="E195" s="376"/>
      <c r="F195" s="376"/>
      <c r="G195" s="376"/>
      <c r="H195" s="375"/>
      <c r="I195" s="377">
        <f t="shared" si="2"/>
        <v>0</v>
      </c>
    </row>
    <row r="196" spans="2:9" s="378" customFormat="1" ht="22.5" hidden="1" customHeight="1">
      <c r="B196" s="379" t="e">
        <f>+#REF!</f>
        <v>#REF!</v>
      </c>
      <c r="C196" s="375"/>
      <c r="D196" s="376"/>
      <c r="E196" s="376"/>
      <c r="F196" s="376"/>
      <c r="G196" s="376"/>
      <c r="H196" s="375"/>
      <c r="I196" s="377">
        <f t="shared" si="2"/>
        <v>0</v>
      </c>
    </row>
    <row r="197" spans="2:9" s="378" customFormat="1" ht="22.5" hidden="1" customHeight="1">
      <c r="B197" s="379" t="e">
        <f>+#REF!</f>
        <v>#REF!</v>
      </c>
      <c r="C197" s="375"/>
      <c r="D197" s="376"/>
      <c r="E197" s="376"/>
      <c r="F197" s="376"/>
      <c r="G197" s="376"/>
      <c r="H197" s="375"/>
      <c r="I197" s="377">
        <f t="shared" si="2"/>
        <v>0</v>
      </c>
    </row>
    <row r="198" spans="2:9" s="378" customFormat="1" ht="22.5" hidden="1" customHeight="1">
      <c r="B198" s="379" t="e">
        <f>+#REF!</f>
        <v>#REF!</v>
      </c>
      <c r="C198" s="375"/>
      <c r="D198" s="376"/>
      <c r="E198" s="376"/>
      <c r="F198" s="376"/>
      <c r="G198" s="376"/>
      <c r="H198" s="375"/>
      <c r="I198" s="377">
        <f t="shared" si="2"/>
        <v>0</v>
      </c>
    </row>
    <row r="199" spans="2:9" s="378" customFormat="1" ht="22.5" hidden="1" customHeight="1">
      <c r="B199" s="379" t="e">
        <f>+#REF!</f>
        <v>#REF!</v>
      </c>
      <c r="C199" s="375"/>
      <c r="D199" s="376"/>
      <c r="E199" s="376"/>
      <c r="F199" s="376"/>
      <c r="G199" s="376"/>
      <c r="H199" s="375"/>
      <c r="I199" s="377">
        <f t="shared" si="2"/>
        <v>0</v>
      </c>
    </row>
    <row r="200" spans="2:9" s="378" customFormat="1" ht="22.5" hidden="1" customHeight="1">
      <c r="B200" s="379" t="e">
        <f>+#REF!</f>
        <v>#REF!</v>
      </c>
      <c r="C200" s="375"/>
      <c r="D200" s="376"/>
      <c r="E200" s="376"/>
      <c r="F200" s="376"/>
      <c r="G200" s="376"/>
      <c r="H200" s="375"/>
      <c r="I200" s="377">
        <f t="shared" si="2"/>
        <v>0</v>
      </c>
    </row>
    <row r="201" spans="2:9" s="378" customFormat="1" ht="22.5" hidden="1" customHeight="1">
      <c r="B201" s="379" t="e">
        <f>+#REF!</f>
        <v>#REF!</v>
      </c>
      <c r="C201" s="375"/>
      <c r="D201" s="376"/>
      <c r="E201" s="376"/>
      <c r="F201" s="376"/>
      <c r="G201" s="376"/>
      <c r="H201" s="375"/>
      <c r="I201" s="377">
        <f t="shared" si="2"/>
        <v>0</v>
      </c>
    </row>
    <row r="202" spans="2:9" s="378" customFormat="1" ht="22.5" hidden="1" customHeight="1">
      <c r="B202" s="379" t="e">
        <f>+#REF!</f>
        <v>#REF!</v>
      </c>
      <c r="C202" s="375"/>
      <c r="D202" s="376"/>
      <c r="E202" s="376"/>
      <c r="F202" s="376"/>
      <c r="G202" s="376"/>
      <c r="H202" s="375"/>
      <c r="I202" s="377">
        <f t="shared" si="2"/>
        <v>0</v>
      </c>
    </row>
    <row r="203" spans="2:9" s="378" customFormat="1" ht="22.5" hidden="1" customHeight="1">
      <c r="B203" s="379" t="e">
        <f>+#REF!</f>
        <v>#REF!</v>
      </c>
      <c r="C203" s="375"/>
      <c r="D203" s="376"/>
      <c r="E203" s="376"/>
      <c r="F203" s="376"/>
      <c r="G203" s="376"/>
      <c r="H203" s="375"/>
      <c r="I203" s="377">
        <f t="shared" si="2"/>
        <v>0</v>
      </c>
    </row>
    <row r="204" spans="2:9" s="378" customFormat="1" ht="22.5" hidden="1" customHeight="1">
      <c r="B204" s="379" t="e">
        <f>+#REF!</f>
        <v>#REF!</v>
      </c>
      <c r="C204" s="375"/>
      <c r="D204" s="376"/>
      <c r="E204" s="376"/>
      <c r="F204" s="376"/>
      <c r="G204" s="376"/>
      <c r="H204" s="375"/>
      <c r="I204" s="377">
        <f t="shared" si="2"/>
        <v>0</v>
      </c>
    </row>
    <row r="205" spans="2:9" s="378" customFormat="1" ht="22.5" hidden="1" customHeight="1">
      <c r="B205" s="379" t="e">
        <f>+#REF!</f>
        <v>#REF!</v>
      </c>
      <c r="C205" s="375"/>
      <c r="D205" s="376"/>
      <c r="E205" s="376"/>
      <c r="F205" s="376"/>
      <c r="G205" s="376"/>
      <c r="H205" s="375"/>
      <c r="I205" s="377">
        <f t="shared" si="2"/>
        <v>0</v>
      </c>
    </row>
    <row r="206" spans="2:9" s="378" customFormat="1" ht="22.5" hidden="1" customHeight="1">
      <c r="B206" s="379" t="e">
        <f>+#REF!</f>
        <v>#REF!</v>
      </c>
      <c r="C206" s="375"/>
      <c r="D206" s="376"/>
      <c r="E206" s="376"/>
      <c r="F206" s="376"/>
      <c r="G206" s="376"/>
      <c r="H206" s="375"/>
      <c r="I206" s="377">
        <f t="shared" si="2"/>
        <v>0</v>
      </c>
    </row>
    <row r="207" spans="2:9" s="378" customFormat="1" ht="22.5" hidden="1" customHeight="1">
      <c r="B207" s="379" t="e">
        <f>+#REF!</f>
        <v>#REF!</v>
      </c>
      <c r="C207" s="375"/>
      <c r="D207" s="376"/>
      <c r="E207" s="376"/>
      <c r="F207" s="376"/>
      <c r="G207" s="376"/>
      <c r="H207" s="375"/>
      <c r="I207" s="377">
        <f t="shared" si="2"/>
        <v>0</v>
      </c>
    </row>
    <row r="208" spans="2:9" s="378" customFormat="1" ht="22.5" hidden="1" customHeight="1">
      <c r="B208" s="379" t="e">
        <f>+#REF!</f>
        <v>#REF!</v>
      </c>
      <c r="C208" s="375"/>
      <c r="D208" s="376"/>
      <c r="E208" s="376"/>
      <c r="F208" s="376"/>
      <c r="G208" s="376"/>
      <c r="H208" s="375"/>
      <c r="I208" s="377">
        <f t="shared" si="2"/>
        <v>0</v>
      </c>
    </row>
    <row r="209" spans="2:9" s="378" customFormat="1" ht="22.5" hidden="1" customHeight="1">
      <c r="B209" s="379" t="e">
        <f>+#REF!</f>
        <v>#REF!</v>
      </c>
      <c r="C209" s="375"/>
      <c r="D209" s="376"/>
      <c r="E209" s="376"/>
      <c r="F209" s="376"/>
      <c r="G209" s="376"/>
      <c r="H209" s="375"/>
      <c r="I209" s="377">
        <f t="shared" si="2"/>
        <v>0</v>
      </c>
    </row>
    <row r="210" spans="2:9" s="378" customFormat="1" ht="22.5" hidden="1" customHeight="1">
      <c r="B210" s="379" t="e">
        <f>+#REF!</f>
        <v>#REF!</v>
      </c>
      <c r="C210" s="375"/>
      <c r="D210" s="376"/>
      <c r="E210" s="376"/>
      <c r="F210" s="376"/>
      <c r="G210" s="376"/>
      <c r="H210" s="375"/>
      <c r="I210" s="377">
        <f t="shared" ref="I210:I273" si="3">+(G210+F210+E210+D210+C210)/5</f>
        <v>0</v>
      </c>
    </row>
    <row r="211" spans="2:9" s="378" customFormat="1" ht="22.5" hidden="1" customHeight="1">
      <c r="B211" s="379" t="e">
        <f>+#REF!</f>
        <v>#REF!</v>
      </c>
      <c r="C211" s="375"/>
      <c r="D211" s="376"/>
      <c r="E211" s="376"/>
      <c r="F211" s="376"/>
      <c r="G211" s="376"/>
      <c r="H211" s="375"/>
      <c r="I211" s="377">
        <f t="shared" si="3"/>
        <v>0</v>
      </c>
    </row>
    <row r="212" spans="2:9" s="378" customFormat="1" ht="22.5" hidden="1" customHeight="1">
      <c r="B212" s="379" t="e">
        <f>+#REF!</f>
        <v>#REF!</v>
      </c>
      <c r="C212" s="375"/>
      <c r="D212" s="376"/>
      <c r="E212" s="376"/>
      <c r="F212" s="376"/>
      <c r="G212" s="376"/>
      <c r="H212" s="375"/>
      <c r="I212" s="377">
        <f t="shared" si="3"/>
        <v>0</v>
      </c>
    </row>
    <row r="213" spans="2:9" s="378" customFormat="1" ht="22.5" hidden="1" customHeight="1">
      <c r="B213" s="379" t="e">
        <f>+#REF!</f>
        <v>#REF!</v>
      </c>
      <c r="C213" s="375"/>
      <c r="D213" s="376"/>
      <c r="E213" s="376"/>
      <c r="F213" s="376"/>
      <c r="G213" s="376"/>
      <c r="H213" s="375"/>
      <c r="I213" s="377">
        <f t="shared" si="3"/>
        <v>0</v>
      </c>
    </row>
    <row r="214" spans="2:9" s="378" customFormat="1" ht="22.5" hidden="1" customHeight="1">
      <c r="B214" s="379" t="e">
        <f>+#REF!</f>
        <v>#REF!</v>
      </c>
      <c r="C214" s="375"/>
      <c r="D214" s="376"/>
      <c r="E214" s="376"/>
      <c r="F214" s="376"/>
      <c r="G214" s="376"/>
      <c r="H214" s="375"/>
      <c r="I214" s="377">
        <f t="shared" si="3"/>
        <v>0</v>
      </c>
    </row>
    <row r="215" spans="2:9" s="378" customFormat="1" ht="22.5" hidden="1" customHeight="1">
      <c r="B215" s="379" t="e">
        <f>+#REF!</f>
        <v>#REF!</v>
      </c>
      <c r="C215" s="375"/>
      <c r="D215" s="376"/>
      <c r="E215" s="376"/>
      <c r="F215" s="376"/>
      <c r="G215" s="376"/>
      <c r="H215" s="375"/>
      <c r="I215" s="377">
        <f t="shared" si="3"/>
        <v>0</v>
      </c>
    </row>
    <row r="216" spans="2:9" s="378" customFormat="1" ht="22.5" hidden="1" customHeight="1">
      <c r="B216" s="379" t="e">
        <f>+#REF!</f>
        <v>#REF!</v>
      </c>
      <c r="C216" s="375"/>
      <c r="D216" s="376"/>
      <c r="E216" s="376"/>
      <c r="F216" s="376"/>
      <c r="G216" s="376"/>
      <c r="H216" s="375"/>
      <c r="I216" s="377">
        <f t="shared" si="3"/>
        <v>0</v>
      </c>
    </row>
    <row r="217" spans="2:9" s="378" customFormat="1" ht="22.5" hidden="1" customHeight="1">
      <c r="B217" s="379" t="e">
        <f>+#REF!</f>
        <v>#REF!</v>
      </c>
      <c r="C217" s="375"/>
      <c r="D217" s="376"/>
      <c r="E217" s="376"/>
      <c r="F217" s="376"/>
      <c r="G217" s="376"/>
      <c r="H217" s="375"/>
      <c r="I217" s="377">
        <f t="shared" si="3"/>
        <v>0</v>
      </c>
    </row>
    <row r="218" spans="2:9" s="378" customFormat="1" ht="22.5" hidden="1" customHeight="1">
      <c r="B218" s="379" t="e">
        <f>+#REF!</f>
        <v>#REF!</v>
      </c>
      <c r="C218" s="375"/>
      <c r="D218" s="376"/>
      <c r="E218" s="376"/>
      <c r="F218" s="376"/>
      <c r="G218" s="376"/>
      <c r="H218" s="375"/>
      <c r="I218" s="377">
        <f t="shared" si="3"/>
        <v>0</v>
      </c>
    </row>
    <row r="219" spans="2:9" s="378" customFormat="1" ht="22.5" hidden="1" customHeight="1">
      <c r="B219" s="379" t="e">
        <f>+#REF!</f>
        <v>#REF!</v>
      </c>
      <c r="C219" s="375"/>
      <c r="D219" s="376"/>
      <c r="E219" s="376"/>
      <c r="F219" s="376"/>
      <c r="G219" s="376"/>
      <c r="H219" s="375"/>
      <c r="I219" s="377">
        <f t="shared" si="3"/>
        <v>0</v>
      </c>
    </row>
    <row r="220" spans="2:9" s="378" customFormat="1" ht="22.5" hidden="1" customHeight="1">
      <c r="B220" s="379" t="e">
        <f>+#REF!</f>
        <v>#REF!</v>
      </c>
      <c r="C220" s="375"/>
      <c r="D220" s="376"/>
      <c r="E220" s="376"/>
      <c r="F220" s="376"/>
      <c r="G220" s="376"/>
      <c r="H220" s="375"/>
      <c r="I220" s="377">
        <f t="shared" si="3"/>
        <v>0</v>
      </c>
    </row>
    <row r="221" spans="2:9" s="378" customFormat="1" ht="22.5" hidden="1" customHeight="1">
      <c r="B221" s="379" t="e">
        <f>+#REF!</f>
        <v>#REF!</v>
      </c>
      <c r="C221" s="375"/>
      <c r="D221" s="376"/>
      <c r="E221" s="376"/>
      <c r="F221" s="376"/>
      <c r="G221" s="376"/>
      <c r="H221" s="375"/>
      <c r="I221" s="377">
        <f t="shared" si="3"/>
        <v>0</v>
      </c>
    </row>
    <row r="222" spans="2:9" s="378" customFormat="1" ht="22.5" hidden="1" customHeight="1">
      <c r="B222" s="379" t="e">
        <f>+#REF!</f>
        <v>#REF!</v>
      </c>
      <c r="C222" s="375"/>
      <c r="D222" s="376"/>
      <c r="E222" s="376"/>
      <c r="F222" s="376"/>
      <c r="G222" s="376"/>
      <c r="H222" s="375"/>
      <c r="I222" s="377">
        <f t="shared" si="3"/>
        <v>0</v>
      </c>
    </row>
    <row r="223" spans="2:9" s="378" customFormat="1" ht="22.5" hidden="1" customHeight="1">
      <c r="B223" s="379" t="e">
        <f>+#REF!</f>
        <v>#REF!</v>
      </c>
      <c r="C223" s="375"/>
      <c r="D223" s="376"/>
      <c r="E223" s="376"/>
      <c r="F223" s="376"/>
      <c r="G223" s="376"/>
      <c r="H223" s="375"/>
      <c r="I223" s="377">
        <f t="shared" si="3"/>
        <v>0</v>
      </c>
    </row>
    <row r="224" spans="2:9" s="378" customFormat="1" ht="22.5" hidden="1" customHeight="1">
      <c r="B224" s="379" t="e">
        <f>+#REF!</f>
        <v>#REF!</v>
      </c>
      <c r="C224" s="375"/>
      <c r="D224" s="376"/>
      <c r="E224" s="376"/>
      <c r="F224" s="376"/>
      <c r="G224" s="376"/>
      <c r="H224" s="375"/>
      <c r="I224" s="377">
        <f t="shared" si="3"/>
        <v>0</v>
      </c>
    </row>
    <row r="225" spans="2:9" s="378" customFormat="1" ht="22.5" hidden="1" customHeight="1">
      <c r="B225" s="379" t="e">
        <f>+#REF!</f>
        <v>#REF!</v>
      </c>
      <c r="C225" s="375"/>
      <c r="D225" s="376"/>
      <c r="E225" s="376"/>
      <c r="F225" s="376"/>
      <c r="G225" s="376"/>
      <c r="H225" s="375"/>
      <c r="I225" s="377">
        <f t="shared" si="3"/>
        <v>0</v>
      </c>
    </row>
    <row r="226" spans="2:9" s="378" customFormat="1" ht="22.5" hidden="1" customHeight="1">
      <c r="B226" s="379" t="e">
        <f>+#REF!</f>
        <v>#REF!</v>
      </c>
      <c r="C226" s="375"/>
      <c r="D226" s="376"/>
      <c r="E226" s="376"/>
      <c r="F226" s="376"/>
      <c r="G226" s="376"/>
      <c r="H226" s="375"/>
      <c r="I226" s="377">
        <f t="shared" si="3"/>
        <v>0</v>
      </c>
    </row>
    <row r="227" spans="2:9" s="378" customFormat="1" ht="22.5" hidden="1" customHeight="1">
      <c r="B227" s="379" t="e">
        <f>+#REF!</f>
        <v>#REF!</v>
      </c>
      <c r="C227" s="375"/>
      <c r="D227" s="376"/>
      <c r="E227" s="376"/>
      <c r="F227" s="376"/>
      <c r="G227" s="376"/>
      <c r="H227" s="375"/>
      <c r="I227" s="377">
        <f t="shared" si="3"/>
        <v>0</v>
      </c>
    </row>
    <row r="228" spans="2:9" s="378" customFormat="1" ht="22.5" hidden="1" customHeight="1">
      <c r="B228" s="379" t="e">
        <f>+#REF!</f>
        <v>#REF!</v>
      </c>
      <c r="C228" s="375"/>
      <c r="D228" s="376"/>
      <c r="E228" s="376"/>
      <c r="F228" s="376"/>
      <c r="G228" s="376"/>
      <c r="H228" s="375"/>
      <c r="I228" s="377">
        <f t="shared" si="3"/>
        <v>0</v>
      </c>
    </row>
    <row r="229" spans="2:9" s="378" customFormat="1" ht="22.5" hidden="1" customHeight="1">
      <c r="B229" s="379" t="e">
        <f>+#REF!</f>
        <v>#REF!</v>
      </c>
      <c r="C229" s="375"/>
      <c r="D229" s="376"/>
      <c r="E229" s="376"/>
      <c r="F229" s="376"/>
      <c r="G229" s="376"/>
      <c r="H229" s="375"/>
      <c r="I229" s="377">
        <f t="shared" si="3"/>
        <v>0</v>
      </c>
    </row>
    <row r="230" spans="2:9" s="378" customFormat="1" ht="22.5" hidden="1" customHeight="1">
      <c r="B230" s="379" t="e">
        <f>+#REF!</f>
        <v>#REF!</v>
      </c>
      <c r="C230" s="375"/>
      <c r="D230" s="376"/>
      <c r="E230" s="376"/>
      <c r="F230" s="376"/>
      <c r="G230" s="376"/>
      <c r="H230" s="375"/>
      <c r="I230" s="377">
        <f t="shared" si="3"/>
        <v>0</v>
      </c>
    </row>
    <row r="231" spans="2:9" s="378" customFormat="1" ht="22.5" hidden="1" customHeight="1">
      <c r="B231" s="379" t="e">
        <f>+#REF!</f>
        <v>#REF!</v>
      </c>
      <c r="C231" s="375"/>
      <c r="D231" s="376"/>
      <c r="E231" s="376"/>
      <c r="F231" s="376"/>
      <c r="G231" s="376"/>
      <c r="H231" s="375"/>
      <c r="I231" s="377">
        <f t="shared" si="3"/>
        <v>0</v>
      </c>
    </row>
    <row r="232" spans="2:9" s="378" customFormat="1" ht="22.5" hidden="1" customHeight="1">
      <c r="B232" s="379" t="e">
        <f>+#REF!</f>
        <v>#REF!</v>
      </c>
      <c r="C232" s="375"/>
      <c r="D232" s="376"/>
      <c r="E232" s="376"/>
      <c r="F232" s="376"/>
      <c r="G232" s="376"/>
      <c r="H232" s="375"/>
      <c r="I232" s="377">
        <f t="shared" si="3"/>
        <v>0</v>
      </c>
    </row>
    <row r="233" spans="2:9" s="378" customFormat="1" ht="22.5" hidden="1" customHeight="1">
      <c r="B233" s="379" t="e">
        <f>+#REF!</f>
        <v>#REF!</v>
      </c>
      <c r="C233" s="375"/>
      <c r="D233" s="376"/>
      <c r="E233" s="376"/>
      <c r="F233" s="376"/>
      <c r="G233" s="376"/>
      <c r="H233" s="375"/>
      <c r="I233" s="377">
        <f t="shared" si="3"/>
        <v>0</v>
      </c>
    </row>
    <row r="234" spans="2:9" s="378" customFormat="1" ht="22.5" hidden="1" customHeight="1">
      <c r="B234" s="379" t="e">
        <f>+#REF!</f>
        <v>#REF!</v>
      </c>
      <c r="C234" s="375"/>
      <c r="D234" s="376"/>
      <c r="E234" s="376"/>
      <c r="F234" s="376"/>
      <c r="G234" s="376"/>
      <c r="H234" s="375"/>
      <c r="I234" s="377">
        <f t="shared" si="3"/>
        <v>0</v>
      </c>
    </row>
    <row r="235" spans="2:9" s="378" customFormat="1" ht="22.5" hidden="1" customHeight="1">
      <c r="B235" s="379" t="e">
        <f>+#REF!</f>
        <v>#REF!</v>
      </c>
      <c r="C235" s="375"/>
      <c r="D235" s="376"/>
      <c r="E235" s="376"/>
      <c r="F235" s="376"/>
      <c r="G235" s="376"/>
      <c r="H235" s="375"/>
      <c r="I235" s="377">
        <f t="shared" si="3"/>
        <v>0</v>
      </c>
    </row>
    <row r="236" spans="2:9" s="378" customFormat="1" ht="22.5" hidden="1" customHeight="1">
      <c r="B236" s="379" t="e">
        <f>+#REF!</f>
        <v>#REF!</v>
      </c>
      <c r="C236" s="375"/>
      <c r="D236" s="376"/>
      <c r="E236" s="376"/>
      <c r="F236" s="376"/>
      <c r="G236" s="376"/>
      <c r="H236" s="375"/>
      <c r="I236" s="377">
        <f t="shared" si="3"/>
        <v>0</v>
      </c>
    </row>
    <row r="237" spans="2:9" s="378" customFormat="1" ht="22.5" hidden="1" customHeight="1">
      <c r="B237" s="379" t="e">
        <f>+#REF!</f>
        <v>#REF!</v>
      </c>
      <c r="C237" s="375"/>
      <c r="D237" s="376"/>
      <c r="E237" s="376"/>
      <c r="F237" s="376"/>
      <c r="G237" s="376"/>
      <c r="H237" s="375"/>
      <c r="I237" s="377">
        <f t="shared" si="3"/>
        <v>0</v>
      </c>
    </row>
    <row r="238" spans="2:9" s="378" customFormat="1" ht="22.5" hidden="1" customHeight="1">
      <c r="B238" s="379" t="e">
        <f>+#REF!</f>
        <v>#REF!</v>
      </c>
      <c r="C238" s="375"/>
      <c r="D238" s="376"/>
      <c r="E238" s="376"/>
      <c r="F238" s="376"/>
      <c r="G238" s="376"/>
      <c r="H238" s="375"/>
      <c r="I238" s="377">
        <f t="shared" si="3"/>
        <v>0</v>
      </c>
    </row>
    <row r="239" spans="2:9" s="378" customFormat="1" ht="22.5" hidden="1" customHeight="1">
      <c r="B239" s="379" t="e">
        <f>+#REF!</f>
        <v>#REF!</v>
      </c>
      <c r="C239" s="375"/>
      <c r="D239" s="376"/>
      <c r="E239" s="376"/>
      <c r="F239" s="376"/>
      <c r="G239" s="376"/>
      <c r="H239" s="375"/>
      <c r="I239" s="377">
        <f t="shared" si="3"/>
        <v>0</v>
      </c>
    </row>
    <row r="240" spans="2:9" s="378" customFormat="1" ht="22.5" hidden="1" customHeight="1">
      <c r="B240" s="379" t="e">
        <f>+#REF!</f>
        <v>#REF!</v>
      </c>
      <c r="C240" s="375"/>
      <c r="D240" s="376"/>
      <c r="E240" s="376"/>
      <c r="F240" s="376"/>
      <c r="G240" s="376"/>
      <c r="H240" s="375"/>
      <c r="I240" s="377">
        <f t="shared" si="3"/>
        <v>0</v>
      </c>
    </row>
    <row r="241" spans="1:9" s="378" customFormat="1" ht="22.5" hidden="1" customHeight="1">
      <c r="B241" s="379" t="e">
        <f>+#REF!</f>
        <v>#REF!</v>
      </c>
      <c r="C241" s="375"/>
      <c r="D241" s="376"/>
      <c r="E241" s="376"/>
      <c r="F241" s="376"/>
      <c r="G241" s="376"/>
      <c r="H241" s="375"/>
      <c r="I241" s="377">
        <f t="shared" si="3"/>
        <v>0</v>
      </c>
    </row>
    <row r="242" spans="1:9" s="378" customFormat="1" ht="22.5" hidden="1" customHeight="1">
      <c r="B242" s="379" t="e">
        <f>+#REF!</f>
        <v>#REF!</v>
      </c>
      <c r="C242" s="375"/>
      <c r="D242" s="376"/>
      <c r="E242" s="376"/>
      <c r="F242" s="376"/>
      <c r="G242" s="376"/>
      <c r="H242" s="375"/>
      <c r="I242" s="377">
        <f t="shared" si="3"/>
        <v>0</v>
      </c>
    </row>
    <row r="243" spans="1:9" s="378" customFormat="1" ht="22.5" hidden="1" customHeight="1">
      <c r="B243" s="379" t="e">
        <f>+#REF!</f>
        <v>#REF!</v>
      </c>
      <c r="C243" s="375"/>
      <c r="D243" s="376"/>
      <c r="E243" s="376"/>
      <c r="F243" s="376"/>
      <c r="G243" s="376"/>
      <c r="H243" s="375"/>
      <c r="I243" s="377">
        <f t="shared" si="3"/>
        <v>0</v>
      </c>
    </row>
    <row r="244" spans="1:9" s="378" customFormat="1" ht="22.5" hidden="1" customHeight="1">
      <c r="B244" s="379" t="e">
        <f>+#REF!</f>
        <v>#REF!</v>
      </c>
      <c r="C244" s="375"/>
      <c r="D244" s="376"/>
      <c r="E244" s="376"/>
      <c r="F244" s="376"/>
      <c r="G244" s="376"/>
      <c r="H244" s="375"/>
      <c r="I244" s="377">
        <f t="shared" si="3"/>
        <v>0</v>
      </c>
    </row>
    <row r="245" spans="1:9" s="378" customFormat="1" ht="22.5" hidden="1" customHeight="1">
      <c r="B245" s="379" t="e">
        <f>+#REF!</f>
        <v>#REF!</v>
      </c>
      <c r="C245" s="375"/>
      <c r="D245" s="376"/>
      <c r="E245" s="376"/>
      <c r="F245" s="376"/>
      <c r="G245" s="376"/>
      <c r="H245" s="375"/>
      <c r="I245" s="377">
        <f t="shared" si="3"/>
        <v>0</v>
      </c>
    </row>
    <row r="246" spans="1:9" s="378" customFormat="1" ht="22.5" hidden="1" customHeight="1">
      <c r="B246" s="379" t="e">
        <f>+#REF!</f>
        <v>#REF!</v>
      </c>
      <c r="C246" s="375"/>
      <c r="D246" s="376"/>
      <c r="E246" s="376"/>
      <c r="F246" s="376"/>
      <c r="G246" s="376"/>
      <c r="H246" s="375"/>
      <c r="I246" s="377">
        <f t="shared" si="3"/>
        <v>0</v>
      </c>
    </row>
    <row r="247" spans="1:9" s="378" customFormat="1" ht="22.5" hidden="1" customHeight="1">
      <c r="B247" s="379" t="e">
        <f>+#REF!</f>
        <v>#REF!</v>
      </c>
      <c r="C247" s="375"/>
      <c r="D247" s="376"/>
      <c r="E247" s="376"/>
      <c r="F247" s="376"/>
      <c r="G247" s="376"/>
      <c r="H247" s="375"/>
      <c r="I247" s="377">
        <f t="shared" si="3"/>
        <v>0</v>
      </c>
    </row>
    <row r="248" spans="1:9" s="378" customFormat="1" ht="22.5" hidden="1" customHeight="1">
      <c r="B248" s="379" t="e">
        <f>+#REF!</f>
        <v>#REF!</v>
      </c>
      <c r="C248" s="375"/>
      <c r="D248" s="376"/>
      <c r="E248" s="376"/>
      <c r="F248" s="376"/>
      <c r="G248" s="376"/>
      <c r="H248" s="375"/>
      <c r="I248" s="377">
        <f t="shared" si="3"/>
        <v>0</v>
      </c>
    </row>
    <row r="249" spans="1:9" s="378" customFormat="1" ht="22.5" hidden="1" customHeight="1">
      <c r="B249" s="379" t="e">
        <f>+#REF!</f>
        <v>#REF!</v>
      </c>
      <c r="C249" s="375"/>
      <c r="D249" s="376"/>
      <c r="E249" s="376"/>
      <c r="F249" s="376"/>
      <c r="G249" s="376"/>
      <c r="H249" s="375"/>
      <c r="I249" s="377">
        <f t="shared" si="3"/>
        <v>0</v>
      </c>
    </row>
    <row r="250" spans="1:9" s="378" customFormat="1" ht="22.5" hidden="1" customHeight="1">
      <c r="B250" s="379" t="e">
        <f>+#REF!</f>
        <v>#REF!</v>
      </c>
      <c r="C250" s="375"/>
      <c r="D250" s="376"/>
      <c r="E250" s="376"/>
      <c r="F250" s="376"/>
      <c r="G250" s="376"/>
      <c r="H250" s="375"/>
      <c r="I250" s="377">
        <f t="shared" si="3"/>
        <v>0</v>
      </c>
    </row>
    <row r="251" spans="1:9" s="378" customFormat="1" ht="22.5" hidden="1" customHeight="1">
      <c r="B251" s="379" t="e">
        <f>+#REF!</f>
        <v>#REF!</v>
      </c>
      <c r="C251" s="375"/>
      <c r="D251" s="376"/>
      <c r="E251" s="376"/>
      <c r="F251" s="376"/>
      <c r="G251" s="376"/>
      <c r="H251" s="375"/>
      <c r="I251" s="377">
        <f t="shared" si="3"/>
        <v>0</v>
      </c>
    </row>
    <row r="252" spans="1:9" s="378" customFormat="1" ht="22.5" hidden="1" customHeight="1">
      <c r="B252" s="379" t="e">
        <f>+#REF!</f>
        <v>#REF!</v>
      </c>
      <c r="C252" s="375"/>
      <c r="D252" s="376"/>
      <c r="E252" s="376"/>
      <c r="F252" s="376"/>
      <c r="G252" s="376"/>
      <c r="H252" s="375"/>
      <c r="I252" s="377">
        <f t="shared" si="3"/>
        <v>0</v>
      </c>
    </row>
    <row r="253" spans="1:9" s="378" customFormat="1" ht="26.25" customHeight="1">
      <c r="A253" s="378" t="s">
        <v>928</v>
      </c>
      <c r="B253" s="379" t="s">
        <v>242</v>
      </c>
      <c r="C253" s="375">
        <v>0.03</v>
      </c>
      <c r="D253" s="375">
        <v>0.03</v>
      </c>
      <c r="E253" s="375">
        <v>0.03</v>
      </c>
      <c r="F253" s="375">
        <v>0.03</v>
      </c>
      <c r="G253" s="375">
        <v>0.03</v>
      </c>
      <c r="H253" s="375">
        <v>0.03</v>
      </c>
      <c r="I253" s="377">
        <f t="shared" si="3"/>
        <v>0.03</v>
      </c>
    </row>
    <row r="254" spans="1:9" s="378" customFormat="1" ht="23.25" customHeight="1">
      <c r="A254" s="378" t="s">
        <v>83</v>
      </c>
      <c r="B254" s="379" t="s">
        <v>74</v>
      </c>
      <c r="C254" s="375">
        <v>7.4999999999999997E-3</v>
      </c>
      <c r="D254" s="376">
        <v>-5.0000000000000001E-3</v>
      </c>
      <c r="E254" s="376">
        <v>-5.0000000000000001E-3</v>
      </c>
      <c r="F254" s="376">
        <v>-5.0000000000000001E-3</v>
      </c>
      <c r="G254" s="376">
        <v>-5.0000000000000001E-3</v>
      </c>
      <c r="H254" s="376">
        <v>-5.0000000000000001E-3</v>
      </c>
      <c r="I254" s="377">
        <f t="shared" si="3"/>
        <v>-2.5000000000000001E-3</v>
      </c>
    </row>
    <row r="255" spans="1:9" s="378" customFormat="1" ht="22.5" hidden="1" customHeight="1">
      <c r="B255" s="379" t="e">
        <f>+#REF!</f>
        <v>#REF!</v>
      </c>
      <c r="C255" s="375"/>
      <c r="D255" s="376"/>
      <c r="E255" s="376"/>
      <c r="F255" s="376"/>
      <c r="G255" s="376"/>
      <c r="H255" s="375"/>
      <c r="I255" s="377">
        <f t="shared" si="3"/>
        <v>0</v>
      </c>
    </row>
    <row r="256" spans="1:9" s="378" customFormat="1" ht="22.5" hidden="1" customHeight="1">
      <c r="B256" s="379" t="e">
        <f>+#REF!</f>
        <v>#REF!</v>
      </c>
      <c r="C256" s="375"/>
      <c r="D256" s="376"/>
      <c r="E256" s="376"/>
      <c r="F256" s="376"/>
      <c r="G256" s="376"/>
      <c r="H256" s="375"/>
      <c r="I256" s="377">
        <f t="shared" si="3"/>
        <v>0</v>
      </c>
    </row>
    <row r="257" spans="2:9" s="378" customFormat="1" ht="22.5" hidden="1" customHeight="1">
      <c r="B257" s="379" t="e">
        <f>+#REF!</f>
        <v>#REF!</v>
      </c>
      <c r="C257" s="375"/>
      <c r="D257" s="376"/>
      <c r="E257" s="376"/>
      <c r="F257" s="376"/>
      <c r="G257" s="376"/>
      <c r="H257" s="375"/>
      <c r="I257" s="377">
        <f t="shared" si="3"/>
        <v>0</v>
      </c>
    </row>
    <row r="258" spans="2:9" s="378" customFormat="1" ht="22.5" hidden="1" customHeight="1">
      <c r="B258" s="379" t="e">
        <f>+#REF!</f>
        <v>#REF!</v>
      </c>
      <c r="C258" s="375"/>
      <c r="D258" s="376"/>
      <c r="E258" s="376"/>
      <c r="F258" s="376"/>
      <c r="G258" s="376"/>
      <c r="H258" s="375"/>
      <c r="I258" s="377">
        <f t="shared" si="3"/>
        <v>0</v>
      </c>
    </row>
    <row r="259" spans="2:9" s="378" customFormat="1" ht="22.5" hidden="1" customHeight="1">
      <c r="B259" s="379" t="e">
        <f>+#REF!</f>
        <v>#REF!</v>
      </c>
      <c r="C259" s="375"/>
      <c r="D259" s="376"/>
      <c r="E259" s="376"/>
      <c r="F259" s="376"/>
      <c r="G259" s="376"/>
      <c r="H259" s="375"/>
      <c r="I259" s="377">
        <f t="shared" si="3"/>
        <v>0</v>
      </c>
    </row>
    <row r="260" spans="2:9" s="378" customFormat="1" ht="22.5" hidden="1" customHeight="1">
      <c r="B260" s="379" t="e">
        <f>+#REF!</f>
        <v>#REF!</v>
      </c>
      <c r="C260" s="375"/>
      <c r="D260" s="376"/>
      <c r="E260" s="376"/>
      <c r="F260" s="376"/>
      <c r="G260" s="376"/>
      <c r="H260" s="375"/>
      <c r="I260" s="377">
        <f t="shared" si="3"/>
        <v>0</v>
      </c>
    </row>
    <row r="261" spans="2:9" s="378" customFormat="1" ht="22.5" hidden="1" customHeight="1">
      <c r="B261" s="379" t="e">
        <f>+#REF!</f>
        <v>#REF!</v>
      </c>
      <c r="C261" s="375"/>
      <c r="D261" s="376"/>
      <c r="E261" s="376"/>
      <c r="F261" s="376"/>
      <c r="G261" s="376"/>
      <c r="H261" s="375"/>
      <c r="I261" s="377">
        <f t="shared" si="3"/>
        <v>0</v>
      </c>
    </row>
    <row r="262" spans="2:9" s="378" customFormat="1" ht="22.5" hidden="1" customHeight="1">
      <c r="B262" s="379" t="e">
        <f>+#REF!</f>
        <v>#REF!</v>
      </c>
      <c r="C262" s="375"/>
      <c r="D262" s="376"/>
      <c r="E262" s="376"/>
      <c r="F262" s="376"/>
      <c r="G262" s="376"/>
      <c r="H262" s="375"/>
      <c r="I262" s="377">
        <f t="shared" si="3"/>
        <v>0</v>
      </c>
    </row>
    <row r="263" spans="2:9" s="378" customFormat="1" ht="22.5" hidden="1" customHeight="1">
      <c r="B263" s="379" t="e">
        <f>+#REF!</f>
        <v>#REF!</v>
      </c>
      <c r="C263" s="375"/>
      <c r="D263" s="376"/>
      <c r="E263" s="376"/>
      <c r="F263" s="376"/>
      <c r="G263" s="376"/>
      <c r="H263" s="375"/>
      <c r="I263" s="377">
        <f t="shared" si="3"/>
        <v>0</v>
      </c>
    </row>
    <row r="264" spans="2:9" s="378" customFormat="1" ht="22.5" hidden="1" customHeight="1">
      <c r="B264" s="379" t="e">
        <f>+#REF!</f>
        <v>#REF!</v>
      </c>
      <c r="C264" s="375"/>
      <c r="D264" s="376"/>
      <c r="E264" s="376"/>
      <c r="F264" s="376"/>
      <c r="G264" s="376"/>
      <c r="H264" s="375"/>
      <c r="I264" s="377">
        <f t="shared" si="3"/>
        <v>0</v>
      </c>
    </row>
    <row r="265" spans="2:9" s="378" customFormat="1" ht="22.5" hidden="1" customHeight="1">
      <c r="B265" s="379" t="e">
        <f>+#REF!</f>
        <v>#REF!</v>
      </c>
      <c r="C265" s="375"/>
      <c r="D265" s="376"/>
      <c r="E265" s="376"/>
      <c r="F265" s="376"/>
      <c r="G265" s="376"/>
      <c r="H265" s="375"/>
      <c r="I265" s="377">
        <f t="shared" si="3"/>
        <v>0</v>
      </c>
    </row>
    <row r="266" spans="2:9" s="378" customFormat="1" ht="22.5" hidden="1" customHeight="1">
      <c r="B266" s="379" t="e">
        <f>+#REF!</f>
        <v>#REF!</v>
      </c>
      <c r="C266" s="375"/>
      <c r="D266" s="376"/>
      <c r="E266" s="376"/>
      <c r="F266" s="376"/>
      <c r="G266" s="376"/>
      <c r="H266" s="375"/>
      <c r="I266" s="377">
        <f t="shared" si="3"/>
        <v>0</v>
      </c>
    </row>
    <row r="267" spans="2:9" s="378" customFormat="1" ht="22.5" hidden="1" customHeight="1">
      <c r="B267" s="379" t="e">
        <f>+#REF!</f>
        <v>#REF!</v>
      </c>
      <c r="C267" s="375"/>
      <c r="D267" s="376"/>
      <c r="E267" s="376"/>
      <c r="F267" s="376"/>
      <c r="G267" s="376"/>
      <c r="H267" s="375"/>
      <c r="I267" s="377">
        <f t="shared" si="3"/>
        <v>0</v>
      </c>
    </row>
    <row r="268" spans="2:9" s="378" customFormat="1" ht="22.5" hidden="1" customHeight="1">
      <c r="B268" s="379" t="e">
        <f>+#REF!</f>
        <v>#REF!</v>
      </c>
      <c r="C268" s="375"/>
      <c r="D268" s="376"/>
      <c r="E268" s="376"/>
      <c r="F268" s="376"/>
      <c r="G268" s="376"/>
      <c r="H268" s="375"/>
      <c r="I268" s="377">
        <f t="shared" si="3"/>
        <v>0</v>
      </c>
    </row>
    <row r="269" spans="2:9" s="378" customFormat="1" ht="22.5" hidden="1" customHeight="1">
      <c r="B269" s="379" t="e">
        <f>+#REF!</f>
        <v>#REF!</v>
      </c>
      <c r="C269" s="375"/>
      <c r="D269" s="376"/>
      <c r="E269" s="376"/>
      <c r="F269" s="376"/>
      <c r="G269" s="376"/>
      <c r="H269" s="375"/>
      <c r="I269" s="377">
        <f t="shared" si="3"/>
        <v>0</v>
      </c>
    </row>
    <row r="270" spans="2:9" s="378" customFormat="1" ht="22.5" hidden="1" customHeight="1">
      <c r="B270" s="379" t="e">
        <f>+#REF!</f>
        <v>#REF!</v>
      </c>
      <c r="C270" s="375"/>
      <c r="D270" s="376"/>
      <c r="E270" s="376"/>
      <c r="F270" s="376"/>
      <c r="G270" s="376"/>
      <c r="H270" s="375"/>
      <c r="I270" s="377">
        <f t="shared" si="3"/>
        <v>0</v>
      </c>
    </row>
    <row r="271" spans="2:9" s="378" customFormat="1" ht="22.5" hidden="1" customHeight="1">
      <c r="B271" s="379" t="e">
        <f>+#REF!</f>
        <v>#REF!</v>
      </c>
      <c r="C271" s="375"/>
      <c r="D271" s="376"/>
      <c r="E271" s="376"/>
      <c r="F271" s="376"/>
      <c r="G271" s="376"/>
      <c r="H271" s="375"/>
      <c r="I271" s="377">
        <f t="shared" si="3"/>
        <v>0</v>
      </c>
    </row>
    <row r="272" spans="2:9" s="378" customFormat="1" ht="22.5" hidden="1" customHeight="1">
      <c r="B272" s="379" t="e">
        <f>+#REF!</f>
        <v>#REF!</v>
      </c>
      <c r="C272" s="375"/>
      <c r="D272" s="376"/>
      <c r="E272" s="376"/>
      <c r="F272" s="376"/>
      <c r="G272" s="376"/>
      <c r="H272" s="375"/>
      <c r="I272" s="377">
        <f t="shared" si="3"/>
        <v>0</v>
      </c>
    </row>
    <row r="273" spans="2:9" s="378" customFormat="1" ht="22.5" hidden="1" customHeight="1">
      <c r="B273" s="379" t="e">
        <f>+#REF!</f>
        <v>#REF!</v>
      </c>
      <c r="C273" s="375"/>
      <c r="D273" s="376"/>
      <c r="E273" s="376"/>
      <c r="F273" s="376"/>
      <c r="G273" s="376"/>
      <c r="H273" s="375"/>
      <c r="I273" s="377">
        <f t="shared" si="3"/>
        <v>0</v>
      </c>
    </row>
    <row r="274" spans="2:9" s="378" customFormat="1" ht="22.5" hidden="1" customHeight="1">
      <c r="B274" s="379" t="e">
        <f>+#REF!</f>
        <v>#REF!</v>
      </c>
      <c r="C274" s="375"/>
      <c r="D274" s="376"/>
      <c r="E274" s="376"/>
      <c r="F274" s="376"/>
      <c r="G274" s="376"/>
      <c r="H274" s="375"/>
      <c r="I274" s="377">
        <f t="shared" ref="I274:I302" si="4">+(G274+F274+E274+D274+C274)/5</f>
        <v>0</v>
      </c>
    </row>
    <row r="275" spans="2:9" s="378" customFormat="1" hidden="1">
      <c r="B275" s="379" t="e">
        <f>+#REF!</f>
        <v>#REF!</v>
      </c>
      <c r="C275" s="375"/>
      <c r="D275" s="376"/>
      <c r="E275" s="376"/>
      <c r="F275" s="376"/>
      <c r="G275" s="376"/>
      <c r="H275" s="375"/>
      <c r="I275" s="377">
        <f t="shared" si="4"/>
        <v>0</v>
      </c>
    </row>
    <row r="276" spans="2:9" s="378" customFormat="1" hidden="1">
      <c r="B276" s="379" t="e">
        <f>+#REF!</f>
        <v>#REF!</v>
      </c>
      <c r="C276" s="375"/>
      <c r="D276" s="376"/>
      <c r="E276" s="376"/>
      <c r="F276" s="376"/>
      <c r="G276" s="376"/>
      <c r="H276" s="375"/>
      <c r="I276" s="377">
        <f t="shared" si="4"/>
        <v>0</v>
      </c>
    </row>
    <row r="277" spans="2:9" s="378" customFormat="1" hidden="1">
      <c r="B277" s="379" t="e">
        <f>+#REF!</f>
        <v>#REF!</v>
      </c>
      <c r="C277" s="375"/>
      <c r="D277" s="376"/>
      <c r="E277" s="376"/>
      <c r="F277" s="376"/>
      <c r="G277" s="376"/>
      <c r="H277" s="375"/>
      <c r="I277" s="377">
        <f t="shared" si="4"/>
        <v>0</v>
      </c>
    </row>
    <row r="278" spans="2:9" s="378" customFormat="1" hidden="1">
      <c r="B278" s="379" t="e">
        <f>+#REF!</f>
        <v>#REF!</v>
      </c>
      <c r="C278" s="375"/>
      <c r="D278" s="376"/>
      <c r="E278" s="376"/>
      <c r="F278" s="376"/>
      <c r="G278" s="376"/>
      <c r="H278" s="375"/>
      <c r="I278" s="377">
        <f t="shared" si="4"/>
        <v>0</v>
      </c>
    </row>
    <row r="279" spans="2:9" s="378" customFormat="1" hidden="1">
      <c r="B279" s="379" t="e">
        <f>+#REF!</f>
        <v>#REF!</v>
      </c>
      <c r="C279" s="375"/>
      <c r="D279" s="376"/>
      <c r="E279" s="376"/>
      <c r="F279" s="376"/>
      <c r="G279" s="376"/>
      <c r="H279" s="375"/>
      <c r="I279" s="377">
        <f t="shared" si="4"/>
        <v>0</v>
      </c>
    </row>
    <row r="280" spans="2:9" s="378" customFormat="1" hidden="1">
      <c r="B280" s="379" t="e">
        <f>+#REF!</f>
        <v>#REF!</v>
      </c>
      <c r="C280" s="375"/>
      <c r="D280" s="376"/>
      <c r="E280" s="376"/>
      <c r="F280" s="376"/>
      <c r="G280" s="376"/>
      <c r="H280" s="375"/>
      <c r="I280" s="377">
        <f t="shared" si="4"/>
        <v>0</v>
      </c>
    </row>
    <row r="281" spans="2:9" s="378" customFormat="1" hidden="1">
      <c r="B281" s="379" t="e">
        <f>+#REF!</f>
        <v>#REF!</v>
      </c>
      <c r="C281" s="375"/>
      <c r="D281" s="376"/>
      <c r="E281" s="376"/>
      <c r="F281" s="376"/>
      <c r="G281" s="376"/>
      <c r="H281" s="375"/>
      <c r="I281" s="377">
        <f t="shared" si="4"/>
        <v>0</v>
      </c>
    </row>
    <row r="282" spans="2:9" s="378" customFormat="1" hidden="1">
      <c r="B282" s="379" t="e">
        <f>+#REF!</f>
        <v>#REF!</v>
      </c>
      <c r="C282" s="375"/>
      <c r="D282" s="376"/>
      <c r="E282" s="376"/>
      <c r="F282" s="376"/>
      <c r="G282" s="376"/>
      <c r="H282" s="375"/>
      <c r="I282" s="377">
        <f t="shared" si="4"/>
        <v>0</v>
      </c>
    </row>
    <row r="283" spans="2:9" s="378" customFormat="1" hidden="1">
      <c r="B283" s="379" t="e">
        <f>+#REF!</f>
        <v>#REF!</v>
      </c>
      <c r="C283" s="375"/>
      <c r="D283" s="376"/>
      <c r="E283" s="376"/>
      <c r="F283" s="376"/>
      <c r="G283" s="376"/>
      <c r="H283" s="375"/>
      <c r="I283" s="377">
        <f t="shared" si="4"/>
        <v>0</v>
      </c>
    </row>
    <row r="284" spans="2:9" s="378" customFormat="1" hidden="1">
      <c r="B284" s="379" t="e">
        <f>+#REF!</f>
        <v>#REF!</v>
      </c>
      <c r="C284" s="375"/>
      <c r="D284" s="376"/>
      <c r="E284" s="376"/>
      <c r="F284" s="376"/>
      <c r="G284" s="376"/>
      <c r="H284" s="375"/>
      <c r="I284" s="377">
        <f t="shared" si="4"/>
        <v>0</v>
      </c>
    </row>
    <row r="285" spans="2:9" s="378" customFormat="1" hidden="1">
      <c r="B285" s="379" t="e">
        <f>+#REF!</f>
        <v>#REF!</v>
      </c>
      <c r="C285" s="375"/>
      <c r="D285" s="376"/>
      <c r="E285" s="376"/>
      <c r="F285" s="376"/>
      <c r="G285" s="376"/>
      <c r="H285" s="375"/>
      <c r="I285" s="377">
        <f t="shared" si="4"/>
        <v>0</v>
      </c>
    </row>
    <row r="286" spans="2:9" s="378" customFormat="1" hidden="1">
      <c r="B286" s="379" t="e">
        <f>+#REF!</f>
        <v>#REF!</v>
      </c>
      <c r="C286" s="375"/>
      <c r="D286" s="376"/>
      <c r="E286" s="376"/>
      <c r="F286" s="376"/>
      <c r="G286" s="376"/>
      <c r="H286" s="375"/>
      <c r="I286" s="377">
        <f t="shared" si="4"/>
        <v>0</v>
      </c>
    </row>
    <row r="287" spans="2:9" s="378" customFormat="1" hidden="1">
      <c r="B287" s="379" t="e">
        <f>+#REF!</f>
        <v>#REF!</v>
      </c>
      <c r="C287" s="375"/>
      <c r="D287" s="376"/>
      <c r="E287" s="376"/>
      <c r="F287" s="376"/>
      <c r="G287" s="376"/>
      <c r="H287" s="375"/>
      <c r="I287" s="377">
        <f t="shared" si="4"/>
        <v>0</v>
      </c>
    </row>
    <row r="288" spans="2:9" s="378" customFormat="1" hidden="1">
      <c r="B288" s="379" t="e">
        <f>+#REF!</f>
        <v>#REF!</v>
      </c>
      <c r="C288" s="375"/>
      <c r="D288" s="376"/>
      <c r="E288" s="376"/>
      <c r="F288" s="376"/>
      <c r="G288" s="376"/>
      <c r="H288" s="375"/>
      <c r="I288" s="377">
        <f t="shared" si="4"/>
        <v>0</v>
      </c>
    </row>
    <row r="289" spans="1:9" s="378" customFormat="1" hidden="1">
      <c r="B289" s="379" t="e">
        <f>+#REF!</f>
        <v>#REF!</v>
      </c>
      <c r="C289" s="375"/>
      <c r="D289" s="376"/>
      <c r="E289" s="376"/>
      <c r="F289" s="376"/>
      <c r="G289" s="376"/>
      <c r="H289" s="375"/>
      <c r="I289" s="377">
        <f t="shared" si="4"/>
        <v>0</v>
      </c>
    </row>
    <row r="290" spans="1:9" s="378" customFormat="1" hidden="1">
      <c r="B290" s="379" t="e">
        <f>+#REF!</f>
        <v>#REF!</v>
      </c>
      <c r="C290" s="375"/>
      <c r="D290" s="376"/>
      <c r="E290" s="376"/>
      <c r="F290" s="376"/>
      <c r="G290" s="376"/>
      <c r="H290" s="375"/>
      <c r="I290" s="377">
        <f t="shared" si="4"/>
        <v>0</v>
      </c>
    </row>
    <row r="291" spans="1:9" s="378" customFormat="1" hidden="1">
      <c r="B291" s="379" t="e">
        <f>+#REF!</f>
        <v>#REF!</v>
      </c>
      <c r="C291" s="375"/>
      <c r="D291" s="376"/>
      <c r="E291" s="376"/>
      <c r="F291" s="376"/>
      <c r="G291" s="376"/>
      <c r="H291" s="375"/>
      <c r="I291" s="377">
        <f t="shared" si="4"/>
        <v>0</v>
      </c>
    </row>
    <row r="292" spans="1:9" s="378" customFormat="1" hidden="1">
      <c r="B292" s="379" t="e">
        <f>+#REF!</f>
        <v>#REF!</v>
      </c>
      <c r="C292" s="375"/>
      <c r="D292" s="376"/>
      <c r="E292" s="376"/>
      <c r="F292" s="376"/>
      <c r="G292" s="376"/>
      <c r="H292" s="375"/>
      <c r="I292" s="377">
        <f t="shared" si="4"/>
        <v>0</v>
      </c>
    </row>
    <row r="293" spans="1:9" s="378" customFormat="1" hidden="1">
      <c r="B293" s="379" t="e">
        <f>+#REF!</f>
        <v>#REF!</v>
      </c>
      <c r="C293" s="375"/>
      <c r="D293" s="376"/>
      <c r="E293" s="376"/>
      <c r="F293" s="376"/>
      <c r="G293" s="376"/>
      <c r="H293" s="375"/>
      <c r="I293" s="377">
        <f t="shared" si="4"/>
        <v>0</v>
      </c>
    </row>
    <row r="294" spans="1:9" s="378" customFormat="1" hidden="1">
      <c r="B294" s="379" t="e">
        <f>+#REF!</f>
        <v>#REF!</v>
      </c>
      <c r="C294" s="375"/>
      <c r="D294" s="376"/>
      <c r="E294" s="376"/>
      <c r="F294" s="376"/>
      <c r="G294" s="376"/>
      <c r="H294" s="375"/>
      <c r="I294" s="377">
        <f t="shared" si="4"/>
        <v>0</v>
      </c>
    </row>
    <row r="295" spans="1:9" s="378" customFormat="1" hidden="1">
      <c r="B295" s="379" t="e">
        <f>+#REF!</f>
        <v>#REF!</v>
      </c>
      <c r="C295" s="375"/>
      <c r="D295" s="376"/>
      <c r="E295" s="376"/>
      <c r="F295" s="376"/>
      <c r="G295" s="376"/>
      <c r="H295" s="375"/>
      <c r="I295" s="377">
        <f t="shared" si="4"/>
        <v>0</v>
      </c>
    </row>
    <row r="296" spans="1:9" s="378" customFormat="1" hidden="1">
      <c r="B296" s="379" t="e">
        <f>+#REF!</f>
        <v>#REF!</v>
      </c>
      <c r="C296" s="375"/>
      <c r="D296" s="376"/>
      <c r="E296" s="376"/>
      <c r="F296" s="376"/>
      <c r="G296" s="376"/>
      <c r="H296" s="375"/>
      <c r="I296" s="377">
        <f t="shared" si="4"/>
        <v>0</v>
      </c>
    </row>
    <row r="297" spans="1:9" s="378" customFormat="1" hidden="1">
      <c r="B297" s="379" t="e">
        <f>+#REF!</f>
        <v>#REF!</v>
      </c>
      <c r="C297" s="375"/>
      <c r="D297" s="376"/>
      <c r="E297" s="376"/>
      <c r="F297" s="376"/>
      <c r="G297" s="376"/>
      <c r="H297" s="375"/>
      <c r="I297" s="377">
        <f t="shared" si="4"/>
        <v>0</v>
      </c>
    </row>
    <row r="298" spans="1:9" s="378" customFormat="1" hidden="1">
      <c r="B298" s="379" t="e">
        <f>+#REF!</f>
        <v>#REF!</v>
      </c>
      <c r="C298" s="375"/>
      <c r="D298" s="376"/>
      <c r="E298" s="376"/>
      <c r="F298" s="376"/>
      <c r="G298" s="376"/>
      <c r="H298" s="375"/>
      <c r="I298" s="377">
        <f t="shared" si="4"/>
        <v>0</v>
      </c>
    </row>
    <row r="299" spans="1:9" s="378" customFormat="1" hidden="1">
      <c r="B299" s="379" t="e">
        <f>+#REF!</f>
        <v>#REF!</v>
      </c>
      <c r="C299" s="375"/>
      <c r="D299" s="376"/>
      <c r="E299" s="376"/>
      <c r="F299" s="376"/>
      <c r="G299" s="376"/>
      <c r="H299" s="375"/>
      <c r="I299" s="377">
        <f t="shared" si="4"/>
        <v>0</v>
      </c>
    </row>
    <row r="300" spans="1:9" s="378" customFormat="1" hidden="1">
      <c r="B300" s="379" t="e">
        <f>+#REF!</f>
        <v>#REF!</v>
      </c>
      <c r="C300" s="375"/>
      <c r="D300" s="376"/>
      <c r="E300" s="376"/>
      <c r="F300" s="376"/>
      <c r="G300" s="376"/>
      <c r="H300" s="375"/>
      <c r="I300" s="377">
        <f t="shared" si="4"/>
        <v>0</v>
      </c>
    </row>
    <row r="301" spans="1:9" s="378" customFormat="1" hidden="1">
      <c r="B301" s="379" t="e">
        <f>+#REF!</f>
        <v>#REF!</v>
      </c>
      <c r="C301" s="375"/>
      <c r="D301" s="376"/>
      <c r="E301" s="376"/>
      <c r="F301" s="376"/>
      <c r="G301" s="376"/>
      <c r="H301" s="375"/>
      <c r="I301" s="377">
        <f t="shared" si="4"/>
        <v>0</v>
      </c>
    </row>
    <row r="302" spans="1:9" s="378" customFormat="1" ht="23.25" customHeight="1">
      <c r="A302" s="378" t="s">
        <v>925</v>
      </c>
      <c r="B302" s="379" t="s">
        <v>78</v>
      </c>
      <c r="C302" s="375">
        <v>-0.17</v>
      </c>
      <c r="D302" s="376">
        <v>-0.18</v>
      </c>
      <c r="E302" s="376">
        <v>-0.19</v>
      </c>
      <c r="F302" s="376">
        <v>-0.2</v>
      </c>
      <c r="G302" s="376">
        <v>-0.20499999999999999</v>
      </c>
      <c r="H302" s="376">
        <v>-0.20499999999999999</v>
      </c>
      <c r="I302" s="377">
        <f t="shared" si="4"/>
        <v>-0.189</v>
      </c>
    </row>
    <row r="303" spans="1:9" s="378" customFormat="1" ht="28.5" customHeight="1">
      <c r="B303" s="374" t="s">
        <v>252</v>
      </c>
      <c r="C303" s="375"/>
      <c r="D303" s="376"/>
      <c r="E303" s="376"/>
      <c r="F303" s="376"/>
      <c r="G303" s="376"/>
      <c r="H303" s="375"/>
      <c r="I303" s="375"/>
    </row>
    <row r="304" spans="1:9" s="378" customFormat="1" ht="22.5" hidden="1" customHeight="1">
      <c r="B304" s="379" t="e">
        <f>+#REF!</f>
        <v>#REF!</v>
      </c>
      <c r="C304" s="375"/>
      <c r="D304" s="376"/>
      <c r="E304" s="376"/>
      <c r="F304" s="376"/>
      <c r="G304" s="376"/>
      <c r="H304" s="375"/>
      <c r="I304" s="375"/>
    </row>
    <row r="305" spans="1:9" s="378" customFormat="1" ht="22.5" hidden="1" customHeight="1">
      <c r="B305" s="379" t="e">
        <f>+#REF!</f>
        <v>#REF!</v>
      </c>
      <c r="C305" s="375"/>
      <c r="D305" s="376"/>
      <c r="E305" s="376"/>
      <c r="F305" s="376"/>
      <c r="G305" s="376"/>
      <c r="H305" s="375"/>
      <c r="I305" s="375"/>
    </row>
    <row r="306" spans="1:9" s="378" customFormat="1" ht="22.5" hidden="1" customHeight="1">
      <c r="B306" s="379" t="e">
        <f>+#REF!</f>
        <v>#REF!</v>
      </c>
      <c r="C306" s="375"/>
      <c r="D306" s="376"/>
      <c r="E306" s="376"/>
      <c r="F306" s="376"/>
      <c r="G306" s="376"/>
      <c r="H306" s="375"/>
      <c r="I306" s="375"/>
    </row>
    <row r="307" spans="1:9" s="378" customFormat="1" hidden="1">
      <c r="B307" s="379" t="e">
        <f>+#REF!</f>
        <v>#REF!</v>
      </c>
      <c r="C307" s="375"/>
      <c r="D307" s="376"/>
      <c r="E307" s="376"/>
      <c r="F307" s="376"/>
      <c r="G307" s="376"/>
      <c r="H307" s="375"/>
      <c r="I307" s="375"/>
    </row>
    <row r="308" spans="1:9" s="378" customFormat="1" hidden="1">
      <c r="B308" s="379" t="e">
        <f>+#REF!</f>
        <v>#REF!</v>
      </c>
      <c r="C308" s="375"/>
      <c r="D308" s="376"/>
      <c r="E308" s="376"/>
      <c r="F308" s="376"/>
      <c r="G308" s="376"/>
      <c r="H308" s="375"/>
      <c r="I308" s="375"/>
    </row>
    <row r="309" spans="1:9" s="378" customFormat="1" ht="30.75" customHeight="1">
      <c r="B309" s="379" t="s">
        <v>929</v>
      </c>
      <c r="C309" s="375"/>
      <c r="D309" s="376"/>
      <c r="E309" s="376"/>
      <c r="F309" s="376"/>
      <c r="G309" s="376"/>
      <c r="H309" s="375"/>
      <c r="I309" s="375"/>
    </row>
    <row r="310" spans="1:9" s="378" customFormat="1" ht="26.25" customHeight="1">
      <c r="A310" s="373" t="s">
        <v>923</v>
      </c>
      <c r="B310" s="374" t="s">
        <v>930</v>
      </c>
      <c r="C310" s="375">
        <v>-0.12</v>
      </c>
      <c r="D310" s="376">
        <v>-0.125</v>
      </c>
      <c r="E310" s="376">
        <v>-0.13</v>
      </c>
      <c r="F310" s="376">
        <v>-0.14000000000000001</v>
      </c>
      <c r="G310" s="376">
        <v>-0.15</v>
      </c>
      <c r="H310" s="375">
        <v>-0.16</v>
      </c>
      <c r="I310" s="377">
        <f t="shared" ref="I310:I341" si="5">+(G310+F310+E310+D310+C310)/5</f>
        <v>-0.13300000000000001</v>
      </c>
    </row>
    <row r="311" spans="1:9" s="378" customFormat="1" ht="22.5" hidden="1" customHeight="1">
      <c r="A311" s="373" t="s">
        <v>923</v>
      </c>
      <c r="B311" s="379" t="e">
        <f>+#REF!</f>
        <v>#REF!</v>
      </c>
      <c r="C311" s="375"/>
      <c r="D311" s="376"/>
      <c r="E311" s="376"/>
      <c r="F311" s="376"/>
      <c r="G311" s="376"/>
      <c r="H311" s="375"/>
      <c r="I311" s="377">
        <f t="shared" si="5"/>
        <v>0</v>
      </c>
    </row>
    <row r="312" spans="1:9" s="378" customFormat="1" ht="22.5" hidden="1" customHeight="1">
      <c r="A312" s="373" t="s">
        <v>923</v>
      </c>
      <c r="B312" s="379" t="e">
        <f>+#REF!</f>
        <v>#REF!</v>
      </c>
      <c r="C312" s="375"/>
      <c r="D312" s="376"/>
      <c r="E312" s="376"/>
      <c r="F312" s="376"/>
      <c r="G312" s="376"/>
      <c r="H312" s="375"/>
      <c r="I312" s="377">
        <f t="shared" si="5"/>
        <v>0</v>
      </c>
    </row>
    <row r="313" spans="1:9" s="378" customFormat="1" ht="22.5" hidden="1" customHeight="1">
      <c r="A313" s="373" t="s">
        <v>923</v>
      </c>
      <c r="B313" s="379" t="e">
        <f>+#REF!</f>
        <v>#REF!</v>
      </c>
      <c r="C313" s="375"/>
      <c r="D313" s="376"/>
      <c r="E313" s="376"/>
      <c r="F313" s="376"/>
      <c r="G313" s="376"/>
      <c r="H313" s="375"/>
      <c r="I313" s="377">
        <f t="shared" si="5"/>
        <v>0</v>
      </c>
    </row>
    <row r="314" spans="1:9" s="378" customFormat="1" ht="22.5" hidden="1" customHeight="1">
      <c r="A314" s="373" t="s">
        <v>923</v>
      </c>
      <c r="B314" s="379" t="e">
        <f>+#REF!</f>
        <v>#REF!</v>
      </c>
      <c r="C314" s="375"/>
      <c r="D314" s="376"/>
      <c r="E314" s="376"/>
      <c r="F314" s="376"/>
      <c r="G314" s="376"/>
      <c r="H314" s="375"/>
      <c r="I314" s="377">
        <f t="shared" si="5"/>
        <v>0</v>
      </c>
    </row>
    <row r="315" spans="1:9" s="378" customFormat="1" ht="22.5" hidden="1" customHeight="1">
      <c r="A315" s="373" t="s">
        <v>923</v>
      </c>
      <c r="B315" s="379" t="e">
        <f>+#REF!</f>
        <v>#REF!</v>
      </c>
      <c r="C315" s="375"/>
      <c r="D315" s="376"/>
      <c r="E315" s="376"/>
      <c r="F315" s="376"/>
      <c r="G315" s="376"/>
      <c r="H315" s="375"/>
      <c r="I315" s="377">
        <f t="shared" si="5"/>
        <v>0</v>
      </c>
    </row>
    <row r="316" spans="1:9" s="378" customFormat="1" ht="22.5" hidden="1" customHeight="1">
      <c r="A316" s="373" t="s">
        <v>923</v>
      </c>
      <c r="B316" s="379" t="e">
        <f>+#REF!</f>
        <v>#REF!</v>
      </c>
      <c r="C316" s="375"/>
      <c r="D316" s="376"/>
      <c r="E316" s="376"/>
      <c r="F316" s="376"/>
      <c r="G316" s="376"/>
      <c r="H316" s="375"/>
      <c r="I316" s="377">
        <f t="shared" si="5"/>
        <v>0</v>
      </c>
    </row>
    <row r="317" spans="1:9" s="378" customFormat="1" ht="22.5" hidden="1" customHeight="1">
      <c r="A317" s="373" t="s">
        <v>923</v>
      </c>
      <c r="B317" s="379" t="e">
        <f>+#REF!</f>
        <v>#REF!</v>
      </c>
      <c r="C317" s="375"/>
      <c r="D317" s="376"/>
      <c r="E317" s="376"/>
      <c r="F317" s="376"/>
      <c r="G317" s="376"/>
      <c r="H317" s="375"/>
      <c r="I317" s="377">
        <f t="shared" si="5"/>
        <v>0</v>
      </c>
    </row>
    <row r="318" spans="1:9" s="378" customFormat="1" ht="22.5" hidden="1" customHeight="1">
      <c r="A318" s="373" t="s">
        <v>923</v>
      </c>
      <c r="B318" s="379" t="e">
        <f>+#REF!</f>
        <v>#REF!</v>
      </c>
      <c r="C318" s="375"/>
      <c r="D318" s="376"/>
      <c r="E318" s="376"/>
      <c r="F318" s="376"/>
      <c r="G318" s="376"/>
      <c r="H318" s="375"/>
      <c r="I318" s="377">
        <f t="shared" si="5"/>
        <v>0</v>
      </c>
    </row>
    <row r="319" spans="1:9" s="378" customFormat="1" ht="22.5" hidden="1" customHeight="1">
      <c r="A319" s="373" t="s">
        <v>923</v>
      </c>
      <c r="B319" s="379" t="e">
        <f>+#REF!</f>
        <v>#REF!</v>
      </c>
      <c r="C319" s="375"/>
      <c r="D319" s="376"/>
      <c r="E319" s="376"/>
      <c r="F319" s="376"/>
      <c r="G319" s="376"/>
      <c r="H319" s="375"/>
      <c r="I319" s="377">
        <f t="shared" si="5"/>
        <v>0</v>
      </c>
    </row>
    <row r="320" spans="1:9" s="378" customFormat="1" ht="22.5" hidden="1" customHeight="1">
      <c r="A320" s="373" t="s">
        <v>923</v>
      </c>
      <c r="B320" s="379" t="e">
        <f>+#REF!</f>
        <v>#REF!</v>
      </c>
      <c r="C320" s="375"/>
      <c r="D320" s="376"/>
      <c r="E320" s="376"/>
      <c r="F320" s="376"/>
      <c r="G320" s="376"/>
      <c r="H320" s="375"/>
      <c r="I320" s="377">
        <f t="shared" si="5"/>
        <v>0</v>
      </c>
    </row>
    <row r="321" spans="1:10" s="378" customFormat="1" ht="22.5" customHeight="1">
      <c r="A321" s="373"/>
      <c r="B321" s="379" t="s">
        <v>945</v>
      </c>
      <c r="C321" s="375"/>
      <c r="D321" s="376"/>
      <c r="E321" s="376"/>
      <c r="F321" s="376"/>
      <c r="G321" s="376"/>
      <c r="H321" s="375"/>
      <c r="I321" s="377"/>
    </row>
    <row r="322" spans="1:10" s="373" customFormat="1" ht="28.5" customHeight="1">
      <c r="A322" s="373" t="s">
        <v>923</v>
      </c>
      <c r="B322" s="379" t="s">
        <v>339</v>
      </c>
      <c r="C322" s="376">
        <v>-0.12</v>
      </c>
      <c r="D322" s="376">
        <v>-0.13</v>
      </c>
      <c r="E322" s="376">
        <v>-0.14000000000000001</v>
      </c>
      <c r="F322" s="376">
        <v>-0.14000000000000001</v>
      </c>
      <c r="G322" s="376">
        <v>-0.14000000000000001</v>
      </c>
      <c r="H322" s="376">
        <v>-0.14000000000000001</v>
      </c>
      <c r="I322" s="377">
        <f t="shared" si="5"/>
        <v>-0.13400000000000001</v>
      </c>
      <c r="J322" s="377">
        <f>-0.22+I322</f>
        <v>-0.35399999999999998</v>
      </c>
    </row>
    <row r="323" spans="1:10" s="378" customFormat="1" ht="27.75" customHeight="1">
      <c r="A323" s="373" t="s">
        <v>923</v>
      </c>
      <c r="B323" s="379" t="s">
        <v>218</v>
      </c>
      <c r="C323" s="375">
        <v>0.05</v>
      </c>
      <c r="D323" s="376">
        <v>0.02</v>
      </c>
      <c r="E323" s="376">
        <v>-0.02</v>
      </c>
      <c r="F323" s="376">
        <v>-0.03</v>
      </c>
      <c r="G323" s="376">
        <v>-0.04</v>
      </c>
      <c r="H323" s="375">
        <v>0.03</v>
      </c>
      <c r="I323" s="377">
        <f t="shared" si="5"/>
        <v>-4.000000000000001E-3</v>
      </c>
    </row>
    <row r="324" spans="1:10" s="378" customFormat="1" ht="27" customHeight="1">
      <c r="A324" s="373" t="s">
        <v>923</v>
      </c>
      <c r="B324" s="379" t="s">
        <v>380</v>
      </c>
      <c r="C324" s="375">
        <v>-0.1</v>
      </c>
      <c r="D324" s="376">
        <v>-0.105</v>
      </c>
      <c r="E324" s="376">
        <v>-0.11</v>
      </c>
      <c r="F324" s="376">
        <v>-0.12</v>
      </c>
      <c r="G324" s="376">
        <v>-0.13</v>
      </c>
      <c r="H324" s="375">
        <v>-0.14000000000000001</v>
      </c>
      <c r="I324" s="377">
        <f t="shared" si="5"/>
        <v>-0.11299999999999999</v>
      </c>
    </row>
    <row r="325" spans="1:10" s="378" customFormat="1" ht="25.5" customHeight="1">
      <c r="A325" s="373" t="s">
        <v>923</v>
      </c>
      <c r="B325" s="374" t="s">
        <v>931</v>
      </c>
      <c r="C325" s="375">
        <v>-0.1</v>
      </c>
      <c r="D325" s="376">
        <v>-0.105</v>
      </c>
      <c r="E325" s="376">
        <v>-0.11</v>
      </c>
      <c r="F325" s="376">
        <v>-0.12</v>
      </c>
      <c r="G325" s="376">
        <v>-0.13</v>
      </c>
      <c r="H325" s="375">
        <v>-0.14000000000000001</v>
      </c>
      <c r="I325" s="377">
        <f t="shared" si="5"/>
        <v>-0.11299999999999999</v>
      </c>
    </row>
    <row r="326" spans="1:10" s="378" customFormat="1" ht="24.75" customHeight="1">
      <c r="A326" s="378" t="s">
        <v>83</v>
      </c>
      <c r="B326" s="374" t="s">
        <v>932</v>
      </c>
      <c r="C326" s="375">
        <v>-0.25</v>
      </c>
      <c r="D326" s="376">
        <v>-0.26</v>
      </c>
      <c r="E326" s="376">
        <v>-0.27</v>
      </c>
      <c r="F326" s="376">
        <v>-0.28000000000000003</v>
      </c>
      <c r="G326" s="376">
        <v>-0.28999999999999998</v>
      </c>
      <c r="H326" s="375">
        <v>-0.28999999999999998</v>
      </c>
      <c r="I326" s="377">
        <f t="shared" si="5"/>
        <v>-0.27</v>
      </c>
    </row>
    <row r="327" spans="1:10" s="378" customFormat="1" ht="22.5" hidden="1" customHeight="1">
      <c r="B327" s="379" t="e">
        <f>+#REF!</f>
        <v>#REF!</v>
      </c>
      <c r="C327" s="375"/>
      <c r="D327" s="376"/>
      <c r="E327" s="376"/>
      <c r="F327" s="376"/>
      <c r="G327" s="376"/>
      <c r="H327" s="375"/>
      <c r="I327" s="377">
        <f t="shared" si="5"/>
        <v>0</v>
      </c>
    </row>
    <row r="328" spans="1:10" s="378" customFormat="1" ht="22.5" hidden="1" customHeight="1">
      <c r="B328" s="379" t="e">
        <f>+#REF!</f>
        <v>#REF!</v>
      </c>
      <c r="C328" s="375"/>
      <c r="D328" s="376"/>
      <c r="E328" s="376"/>
      <c r="F328" s="376"/>
      <c r="G328" s="376"/>
      <c r="H328" s="375"/>
      <c r="I328" s="377">
        <f t="shared" si="5"/>
        <v>0</v>
      </c>
    </row>
    <row r="329" spans="1:10" s="378" customFormat="1" ht="27" customHeight="1">
      <c r="A329" s="378" t="s">
        <v>933</v>
      </c>
      <c r="B329" s="379" t="s">
        <v>934</v>
      </c>
      <c r="C329" s="375">
        <v>-9.5000000000000001E-2</v>
      </c>
      <c r="D329" s="376">
        <v>-0.09</v>
      </c>
      <c r="E329" s="376">
        <v>-9.2499999999999999E-2</v>
      </c>
      <c r="F329" s="376">
        <v>-0.105</v>
      </c>
      <c r="G329" s="376">
        <v>-0.115</v>
      </c>
      <c r="H329" s="375">
        <v>-0.12</v>
      </c>
      <c r="I329" s="377">
        <f t="shared" si="5"/>
        <v>-9.9499999999999991E-2</v>
      </c>
    </row>
    <row r="330" spans="1:10" s="380" customFormat="1" ht="26.25" customHeight="1">
      <c r="A330" s="380" t="s">
        <v>925</v>
      </c>
      <c r="B330" s="381" t="s">
        <v>935</v>
      </c>
      <c r="C330" s="382">
        <v>-5.0000000000000001E-3</v>
      </c>
      <c r="D330" s="383">
        <v>-1.4999999999999999E-2</v>
      </c>
      <c r="E330" s="383">
        <v>-0.02</v>
      </c>
      <c r="F330" s="383">
        <v>-0.03</v>
      </c>
      <c r="G330" s="383">
        <v>-0.04</v>
      </c>
      <c r="H330" s="383">
        <v>-0.04</v>
      </c>
      <c r="I330" s="377">
        <f t="shared" si="5"/>
        <v>-2.2000000000000002E-2</v>
      </c>
    </row>
    <row r="331" spans="1:10" s="380" customFormat="1" ht="24.75" customHeight="1">
      <c r="A331" s="380" t="s">
        <v>925</v>
      </c>
      <c r="B331" s="381" t="s">
        <v>936</v>
      </c>
      <c r="C331" s="382">
        <v>-0.08</v>
      </c>
      <c r="D331" s="383">
        <v>-8.5000000000000006E-2</v>
      </c>
      <c r="E331" s="383">
        <v>-0.09</v>
      </c>
      <c r="F331" s="383">
        <v>-9.5000000000000001E-2</v>
      </c>
      <c r="G331" s="383">
        <v>-0.1</v>
      </c>
      <c r="H331" s="383">
        <v>-0.1</v>
      </c>
      <c r="I331" s="377">
        <f t="shared" si="5"/>
        <v>-9.0000000000000011E-2</v>
      </c>
    </row>
    <row r="332" spans="1:10" s="380" customFormat="1" ht="23.25" customHeight="1">
      <c r="A332" s="380" t="s">
        <v>925</v>
      </c>
      <c r="B332" s="381" t="s">
        <v>81</v>
      </c>
      <c r="C332" s="382">
        <v>-0.16</v>
      </c>
      <c r="D332" s="383">
        <v>-0.17</v>
      </c>
      <c r="E332" s="383">
        <v>-0.18</v>
      </c>
      <c r="F332" s="383">
        <v>-0.19</v>
      </c>
      <c r="G332" s="383">
        <v>-0.2</v>
      </c>
      <c r="H332" s="383">
        <v>-0.2</v>
      </c>
      <c r="I332" s="377">
        <f t="shared" si="5"/>
        <v>-0.18000000000000002</v>
      </c>
    </row>
    <row r="333" spans="1:10" s="380" customFormat="1" ht="23.25" customHeight="1">
      <c r="A333" s="380" t="s">
        <v>925</v>
      </c>
      <c r="B333" s="381" t="s">
        <v>157</v>
      </c>
      <c r="C333" s="382">
        <v>-0.21</v>
      </c>
      <c r="D333" s="383">
        <v>-0.22</v>
      </c>
      <c r="E333" s="383">
        <v>-0.23</v>
      </c>
      <c r="F333" s="383">
        <v>-0.24</v>
      </c>
      <c r="G333" s="383">
        <v>-0.25</v>
      </c>
      <c r="H333" s="383">
        <v>-0.25</v>
      </c>
      <c r="I333" s="377">
        <f t="shared" si="5"/>
        <v>-0.22999999999999998</v>
      </c>
    </row>
    <row r="334" spans="1:10" s="380" customFormat="1" ht="23.25" customHeight="1">
      <c r="A334" s="380" t="s">
        <v>925</v>
      </c>
      <c r="B334" s="381" t="s">
        <v>937</v>
      </c>
      <c r="C334" s="382">
        <v>-0.2</v>
      </c>
      <c r="D334" s="382">
        <v>-0.21</v>
      </c>
      <c r="E334" s="383">
        <v>-0.22</v>
      </c>
      <c r="F334" s="383">
        <v>-0.23</v>
      </c>
      <c r="G334" s="383">
        <v>-0.24</v>
      </c>
      <c r="H334" s="383">
        <v>-0.24</v>
      </c>
      <c r="I334" s="377">
        <f t="shared" si="5"/>
        <v>-0.21999999999999997</v>
      </c>
    </row>
    <row r="335" spans="1:10" s="380" customFormat="1" ht="23.25" customHeight="1">
      <c r="A335" s="380" t="s">
        <v>925</v>
      </c>
      <c r="B335" s="381" t="s">
        <v>942</v>
      </c>
      <c r="C335" s="382">
        <v>-6.7500000000000004E-2</v>
      </c>
      <c r="D335" s="382">
        <v>-7.2499999999999995E-2</v>
      </c>
      <c r="E335" s="383">
        <v>-7.4999999999999997E-2</v>
      </c>
      <c r="F335" s="383">
        <v>-0.08</v>
      </c>
      <c r="G335" s="383">
        <v>-8.5000000000000006E-2</v>
      </c>
      <c r="H335" s="383">
        <v>-8.5000000000000006E-2</v>
      </c>
      <c r="I335" s="377">
        <f>+(G335+F335+E335+D335+C335)/5</f>
        <v>-7.5999999999999998E-2</v>
      </c>
    </row>
    <row r="336" spans="1:10" s="380" customFormat="1" ht="23.25" customHeight="1">
      <c r="B336" s="381" t="s">
        <v>947</v>
      </c>
      <c r="C336" s="382"/>
      <c r="D336" s="382"/>
      <c r="E336" s="383"/>
      <c r="F336" s="383"/>
      <c r="G336" s="383"/>
      <c r="H336" s="383"/>
      <c r="I336" s="377"/>
    </row>
    <row r="337" spans="1:9" s="380" customFormat="1" ht="23.25" customHeight="1">
      <c r="A337" s="380" t="s">
        <v>925</v>
      </c>
      <c r="B337" s="381" t="s">
        <v>80</v>
      </c>
      <c r="C337" s="382">
        <v>0.02</v>
      </c>
      <c r="D337" s="383">
        <v>1.2500000000000001E-2</v>
      </c>
      <c r="E337" s="383">
        <v>0.01</v>
      </c>
      <c r="F337" s="383">
        <v>0.01</v>
      </c>
      <c r="G337" s="383">
        <v>0.01</v>
      </c>
      <c r="H337" s="383">
        <v>0.01</v>
      </c>
      <c r="I337" s="377">
        <f t="shared" si="5"/>
        <v>1.2500000000000001E-2</v>
      </c>
    </row>
    <row r="338" spans="1:9" s="380" customFormat="1" ht="23.25" customHeight="1">
      <c r="B338" s="381" t="s">
        <v>984</v>
      </c>
      <c r="C338" s="382"/>
      <c r="D338" s="383"/>
      <c r="E338" s="383"/>
      <c r="F338" s="383"/>
      <c r="G338" s="383"/>
      <c r="H338" s="383"/>
      <c r="I338" s="377"/>
    </row>
    <row r="339" spans="1:9" s="380" customFormat="1" ht="23.25" customHeight="1">
      <c r="A339" s="378" t="s">
        <v>933</v>
      </c>
      <c r="B339" s="381" t="s">
        <v>939</v>
      </c>
      <c r="C339" s="382">
        <v>-0.08</v>
      </c>
      <c r="D339" s="383">
        <v>-7.4999999999999997E-2</v>
      </c>
      <c r="E339" s="383">
        <v>-7.4999999999999997E-2</v>
      </c>
      <c r="F339" s="383">
        <v>-7.7499999999999999E-2</v>
      </c>
      <c r="G339" s="383">
        <v>-7.7499999999999999E-2</v>
      </c>
      <c r="H339" s="383">
        <v>-7.4999999999999997E-2</v>
      </c>
      <c r="I339" s="377">
        <f t="shared" si="5"/>
        <v>-7.6999999999999999E-2</v>
      </c>
    </row>
    <row r="340" spans="1:9" s="380" customFormat="1" ht="23.25" customHeight="1">
      <c r="A340" s="380" t="s">
        <v>940</v>
      </c>
      <c r="B340" s="381" t="s">
        <v>941</v>
      </c>
      <c r="C340" s="375">
        <v>0.03</v>
      </c>
      <c r="D340" s="375">
        <v>0.03</v>
      </c>
      <c r="E340" s="375">
        <v>0.03</v>
      </c>
      <c r="F340" s="375">
        <v>0.03</v>
      </c>
      <c r="G340" s="375">
        <v>0.03</v>
      </c>
      <c r="H340" s="375">
        <v>0.03</v>
      </c>
      <c r="I340" s="377">
        <f t="shared" si="5"/>
        <v>0.03</v>
      </c>
    </row>
    <row r="341" spans="1:9" s="380" customFormat="1" ht="27.75" customHeight="1">
      <c r="A341" s="380" t="s">
        <v>923</v>
      </c>
      <c r="B341" s="384" t="s">
        <v>938</v>
      </c>
      <c r="C341" s="382">
        <v>-0.1</v>
      </c>
      <c r="D341" s="383">
        <v>-0.105</v>
      </c>
      <c r="E341" s="376">
        <v>-0.11</v>
      </c>
      <c r="F341" s="376">
        <v>-0.12</v>
      </c>
      <c r="G341" s="376">
        <v>-0.13</v>
      </c>
      <c r="H341" s="375">
        <v>-0.14000000000000001</v>
      </c>
      <c r="I341" s="377">
        <f t="shared" si="5"/>
        <v>-0.11299999999999999</v>
      </c>
    </row>
    <row r="342" spans="1:9" ht="24" hidden="1" customHeight="1">
      <c r="B342" s="385" t="e">
        <f>+#REF!</f>
        <v>#REF!</v>
      </c>
    </row>
    <row r="343" spans="1:9" ht="24" hidden="1" customHeight="1">
      <c r="B343" s="385" t="e">
        <f>+#REF!</f>
        <v>#REF!</v>
      </c>
    </row>
    <row r="344" spans="1:9" ht="24" hidden="1" customHeight="1">
      <c r="B344" s="385" t="e">
        <f>+#REF!</f>
        <v>#REF!</v>
      </c>
    </row>
    <row r="345" spans="1:9" ht="24" hidden="1" customHeight="1">
      <c r="B345" s="385" t="e">
        <f>+#REF!</f>
        <v>#REF!</v>
      </c>
    </row>
    <row r="346" spans="1:9" ht="24" hidden="1" customHeight="1">
      <c r="B346" s="385" t="e">
        <f>+#REF!</f>
        <v>#REF!</v>
      </c>
    </row>
    <row r="347" spans="1:9" ht="24" hidden="1" customHeight="1">
      <c r="B347" s="385" t="e">
        <f>+#REF!</f>
        <v>#REF!</v>
      </c>
    </row>
    <row r="348" spans="1:9" ht="24" hidden="1" customHeight="1">
      <c r="B348" s="385" t="e">
        <f>+#REF!</f>
        <v>#REF!</v>
      </c>
    </row>
    <row r="349" spans="1:9" ht="24" hidden="1" customHeight="1">
      <c r="B349" s="385" t="e">
        <f>+#REF!</f>
        <v>#REF!</v>
      </c>
    </row>
    <row r="350" spans="1:9" ht="24" hidden="1" customHeight="1">
      <c r="B350" s="385" t="e">
        <f>+#REF!</f>
        <v>#REF!</v>
      </c>
    </row>
    <row r="351" spans="1:9" ht="24" hidden="1" customHeight="1">
      <c r="B351" s="385" t="e">
        <f>+#REF!</f>
        <v>#REF!</v>
      </c>
    </row>
    <row r="352" spans="1:9" ht="24" hidden="1" customHeight="1">
      <c r="B352" s="385" t="e">
        <f>+#REF!</f>
        <v>#REF!</v>
      </c>
    </row>
    <row r="353" spans="2:3" ht="24" hidden="1" customHeight="1">
      <c r="B353" s="385" t="e">
        <f>+#REF!</f>
        <v>#REF!</v>
      </c>
    </row>
    <row r="354" spans="2:3" ht="24" hidden="1" customHeight="1">
      <c r="B354" s="385" t="e">
        <f>+#REF!</f>
        <v>#REF!</v>
      </c>
    </row>
    <row r="355" spans="2:3" ht="24" hidden="1" customHeight="1">
      <c r="B355" s="385" t="e">
        <f>+#REF!</f>
        <v>#REF!</v>
      </c>
    </row>
    <row r="356" spans="2:3" ht="24" hidden="1" customHeight="1">
      <c r="B356" s="385" t="e">
        <f>+#REF!</f>
        <v>#REF!</v>
      </c>
    </row>
    <row r="357" spans="2:3" ht="24" hidden="1" customHeight="1">
      <c r="B357" s="385" t="e">
        <f>+#REF!</f>
        <v>#REF!</v>
      </c>
    </row>
    <row r="358" spans="2:3" ht="24" hidden="1" customHeight="1">
      <c r="B358" s="385" t="e">
        <f>+#REF!</f>
        <v>#REF!</v>
      </c>
    </row>
    <row r="359" spans="2:3" ht="24" hidden="1" customHeight="1">
      <c r="B359" s="385" t="e">
        <f>+#REF!</f>
        <v>#REF!</v>
      </c>
    </row>
    <row r="360" spans="2:3">
      <c r="C360" s="387" t="s">
        <v>86</v>
      </c>
    </row>
  </sheetData>
  <pageMargins left="0.3" right="0.26" top="0.41" bottom="0.25" header="0.17" footer="0.17"/>
  <pageSetup orientation="portrait"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tabSelected="1" topLeftCell="B1" workbookViewId="0">
      <selection activeCell="D24" sqref="D24"/>
    </sheetView>
  </sheetViews>
  <sheetFormatPr defaultRowHeight="12.75"/>
  <cols>
    <col min="1" max="1" width="4.85546875" hidden="1" customWidth="1"/>
    <col min="2" max="2" width="11.7109375" customWidth="1"/>
    <col min="3" max="3" width="17.7109375" customWidth="1"/>
    <col min="4" max="4" width="18.42578125" customWidth="1"/>
    <col min="5" max="5" width="91.140625" customWidth="1"/>
  </cols>
  <sheetData>
    <row r="3" spans="2:5" ht="20.25">
      <c r="B3" s="413" t="s">
        <v>1018</v>
      </c>
    </row>
    <row r="5" spans="2:5">
      <c r="C5" t="s">
        <v>1006</v>
      </c>
      <c r="D5" t="s">
        <v>1017</v>
      </c>
      <c r="E5" t="s">
        <v>1007</v>
      </c>
    </row>
    <row r="6" spans="2:5" ht="19.5" customHeight="1">
      <c r="B6" t="s">
        <v>998</v>
      </c>
      <c r="C6" t="s">
        <v>1003</v>
      </c>
      <c r="D6" t="s">
        <v>1009</v>
      </c>
      <c r="E6" t="s">
        <v>1008</v>
      </c>
    </row>
    <row r="7" spans="2:5" ht="19.5" customHeight="1">
      <c r="B7" t="s">
        <v>1002</v>
      </c>
      <c r="C7" t="s">
        <v>1005</v>
      </c>
      <c r="D7" t="s">
        <v>86</v>
      </c>
      <c r="E7" t="s">
        <v>1023</v>
      </c>
    </row>
    <row r="8" spans="2:5" ht="19.5" customHeight="1">
      <c r="B8" t="s">
        <v>999</v>
      </c>
      <c r="C8" t="s">
        <v>945</v>
      </c>
      <c r="D8" t="s">
        <v>1011</v>
      </c>
      <c r="E8" t="s">
        <v>1010</v>
      </c>
    </row>
    <row r="9" spans="2:5" ht="19.5" customHeight="1">
      <c r="B9" t="s">
        <v>1000</v>
      </c>
      <c r="C9" t="s">
        <v>945</v>
      </c>
      <c r="D9" t="s">
        <v>1011</v>
      </c>
      <c r="E9" t="s">
        <v>1012</v>
      </c>
    </row>
    <row r="10" spans="2:5" ht="19.5" customHeight="1">
      <c r="B10" t="s">
        <v>1013</v>
      </c>
      <c r="C10" t="s">
        <v>1004</v>
      </c>
      <c r="E10" t="s">
        <v>1022</v>
      </c>
    </row>
    <row r="11" spans="2:5" ht="19.5" customHeight="1">
      <c r="B11" t="s">
        <v>1014</v>
      </c>
      <c r="C11" t="s">
        <v>947</v>
      </c>
      <c r="E11" t="s">
        <v>1015</v>
      </c>
    </row>
    <row r="12" spans="2:5" ht="30.75" customHeight="1">
      <c r="B12" s="414" t="s">
        <v>1001</v>
      </c>
      <c r="C12" s="414" t="s">
        <v>1004</v>
      </c>
      <c r="D12" s="414" t="s">
        <v>1016</v>
      </c>
      <c r="E12" s="415" t="s">
        <v>1024</v>
      </c>
    </row>
    <row r="16" spans="2:5" ht="30.75" customHeight="1">
      <c r="B16" s="416" t="s">
        <v>1019</v>
      </c>
      <c r="C16" s="416"/>
      <c r="D16" s="416"/>
      <c r="E16" s="416"/>
    </row>
  </sheetData>
  <mergeCells count="1">
    <mergeCell ref="B16:E16"/>
  </mergeCells>
  <pageMargins left="0.17499999999999999" right="0.17499999999999999" top="0.46" bottom="1" header="0.25" footer="0.5"/>
  <pageSetup scale="90" orientation="landscape" horizontalDpi="30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4:D42"/>
  <sheetViews>
    <sheetView workbookViewId="0">
      <selection activeCell="I11" sqref="I11"/>
    </sheetView>
  </sheetViews>
  <sheetFormatPr defaultRowHeight="12.75"/>
  <cols>
    <col min="4" max="4" width="24.42578125" customWidth="1"/>
  </cols>
  <sheetData>
    <row r="4" spans="4:4" s="11" customFormat="1" ht="17.25" customHeight="1">
      <c r="D4" s="11" t="s">
        <v>89</v>
      </c>
    </row>
    <row r="5" spans="4:4" s="11" customFormat="1" ht="17.25" customHeight="1">
      <c r="D5" s="11" t="s">
        <v>44</v>
      </c>
    </row>
    <row r="6" spans="4:4" s="11" customFormat="1" ht="17.25" customHeight="1">
      <c r="D6" s="11" t="s">
        <v>26</v>
      </c>
    </row>
    <row r="7" spans="4:4" s="11" customFormat="1" ht="17.25" customHeight="1">
      <c r="D7" s="11" t="s">
        <v>17</v>
      </c>
    </row>
    <row r="8" spans="4:4" s="11" customFormat="1" ht="17.25" customHeight="1">
      <c r="D8" s="11" t="s">
        <v>30</v>
      </c>
    </row>
    <row r="9" spans="4:4" s="11" customFormat="1" ht="17.25" customHeight="1">
      <c r="D9" s="11" t="s">
        <v>1</v>
      </c>
    </row>
    <row r="10" spans="4:4" s="11" customFormat="1" ht="17.25" customHeight="1">
      <c r="D10" s="11" t="s">
        <v>16</v>
      </c>
    </row>
    <row r="11" spans="4:4" s="11" customFormat="1" ht="17.25" customHeight="1">
      <c r="D11" s="11" t="s">
        <v>7</v>
      </c>
    </row>
    <row r="12" spans="4:4" s="11" customFormat="1" ht="17.25" customHeight="1">
      <c r="D12" s="11" t="s">
        <v>2</v>
      </c>
    </row>
    <row r="13" spans="4:4" s="11" customFormat="1" ht="17.25" customHeight="1">
      <c r="D13" s="11" t="s">
        <v>13</v>
      </c>
    </row>
    <row r="14" spans="4:4" s="11" customFormat="1" ht="17.25" customHeight="1">
      <c r="D14" s="11" t="s">
        <v>27</v>
      </c>
    </row>
    <row r="15" spans="4:4" s="11" customFormat="1" ht="17.25" customHeight="1">
      <c r="D15" s="11" t="s">
        <v>19</v>
      </c>
    </row>
    <row r="16" spans="4:4" s="11" customFormat="1" ht="17.25" customHeight="1">
      <c r="D16" s="11" t="s">
        <v>12</v>
      </c>
    </row>
    <row r="17" spans="4:4" s="11" customFormat="1" ht="17.25" customHeight="1">
      <c r="D17" s="11" t="s">
        <v>24</v>
      </c>
    </row>
    <row r="18" spans="4:4" s="11" customFormat="1" ht="17.25" customHeight="1">
      <c r="D18" s="11" t="s">
        <v>18</v>
      </c>
    </row>
    <row r="19" spans="4:4" s="11" customFormat="1" ht="17.25" customHeight="1">
      <c r="D19" s="11" t="s">
        <v>4</v>
      </c>
    </row>
    <row r="20" spans="4:4" s="11" customFormat="1" ht="17.25" customHeight="1">
      <c r="D20" s="11" t="s">
        <v>33</v>
      </c>
    </row>
    <row r="21" spans="4:4" s="11" customFormat="1" ht="17.25" customHeight="1">
      <c r="D21" s="11" t="s">
        <v>5</v>
      </c>
    </row>
    <row r="22" spans="4:4" s="11" customFormat="1" ht="17.25" customHeight="1">
      <c r="D22" s="11" t="s">
        <v>25</v>
      </c>
    </row>
    <row r="23" spans="4:4" s="11" customFormat="1" ht="17.25" customHeight="1">
      <c r="D23" s="11" t="s">
        <v>10</v>
      </c>
    </row>
    <row r="24" spans="4:4" s="11" customFormat="1" ht="17.25" customHeight="1">
      <c r="D24" s="11" t="s">
        <v>15</v>
      </c>
    </row>
    <row r="25" spans="4:4" s="11" customFormat="1" ht="17.25" customHeight="1">
      <c r="D25" s="11" t="s">
        <v>14</v>
      </c>
    </row>
    <row r="26" spans="4:4" s="11" customFormat="1" ht="17.25" customHeight="1">
      <c r="D26" s="11" t="s">
        <v>20</v>
      </c>
    </row>
    <row r="27" spans="4:4" s="11" customFormat="1" ht="17.25" customHeight="1">
      <c r="D27" s="11" t="s">
        <v>11</v>
      </c>
    </row>
    <row r="28" spans="4:4" s="11" customFormat="1" ht="17.25" customHeight="1">
      <c r="D28" s="11" t="s">
        <v>6</v>
      </c>
    </row>
    <row r="29" spans="4:4" s="11" customFormat="1" ht="17.25" customHeight="1">
      <c r="D29" s="11" t="s">
        <v>28</v>
      </c>
    </row>
    <row r="30" spans="4:4" s="11" customFormat="1" ht="17.25" customHeight="1">
      <c r="D30" s="11" t="s">
        <v>29</v>
      </c>
    </row>
    <row r="31" spans="4:4" s="11" customFormat="1" ht="17.25" customHeight="1">
      <c r="D31" s="11" t="s">
        <v>22</v>
      </c>
    </row>
    <row r="32" spans="4:4" s="11" customFormat="1" ht="17.25" customHeight="1">
      <c r="D32" s="11" t="s">
        <v>23</v>
      </c>
    </row>
    <row r="33" spans="4:4" s="11" customFormat="1" ht="17.25" customHeight="1">
      <c r="D33" s="11" t="s">
        <v>32</v>
      </c>
    </row>
    <row r="34" spans="4:4" s="11" customFormat="1" ht="17.25" customHeight="1">
      <c r="D34" s="11" t="s">
        <v>0</v>
      </c>
    </row>
    <row r="35" spans="4:4" s="11" customFormat="1" ht="17.25" customHeight="1">
      <c r="D35" s="11" t="s">
        <v>3</v>
      </c>
    </row>
    <row r="36" spans="4:4" s="11" customFormat="1" ht="17.25" customHeight="1">
      <c r="D36" s="11" t="s">
        <v>31</v>
      </c>
    </row>
    <row r="37" spans="4:4" s="11" customFormat="1" ht="17.25" customHeight="1">
      <c r="D37" s="11" t="s">
        <v>9</v>
      </c>
    </row>
    <row r="38" spans="4:4" s="11" customFormat="1" ht="17.25" customHeight="1">
      <c r="D38" s="11" t="s">
        <v>21</v>
      </c>
    </row>
    <row r="39" spans="4:4" s="11" customFormat="1" ht="17.25" customHeight="1">
      <c r="D39" s="11" t="s">
        <v>8</v>
      </c>
    </row>
    <row r="40" spans="4:4" s="11" customFormat="1" ht="17.25" customHeight="1"/>
    <row r="41" spans="4:4">
      <c r="D41" s="11"/>
    </row>
    <row r="42" spans="4:4">
      <c r="D42" s="11"/>
    </row>
  </sheetData>
  <pageMargins left="0.75" right="0.75" top="0.66"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tulsa</vt:lpstr>
      <vt:lpstr>houston</vt:lpstr>
      <vt:lpstr>BASIS</vt:lpstr>
      <vt:lpstr>vpp</vt:lpstr>
      <vt:lpstr>list of fields</vt:lpstr>
      <vt:lpstr>BASIS!Print_Area</vt:lpstr>
      <vt:lpstr>houston!Print_Area</vt:lpstr>
      <vt:lpstr>tulsa!Print_Area</vt:lpstr>
      <vt:lpstr>tulsa!Print_Titles</vt:lpstr>
    </vt:vector>
  </TitlesOfParts>
  <Company>KCS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hls</dc:creator>
  <cp:lastModifiedBy>Jan Havlíček</cp:lastModifiedBy>
  <cp:lastPrinted>2001-01-19T07:42:19Z</cp:lastPrinted>
  <dcterms:created xsi:type="dcterms:W3CDTF">2001-01-09T19:42:35Z</dcterms:created>
  <dcterms:modified xsi:type="dcterms:W3CDTF">2023-09-11T02:03:49Z</dcterms:modified>
</cp:coreProperties>
</file>