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0908C6-3D9D-4F50-B2CC-EBBCDEE467D5}" xr6:coauthVersionLast="47" xr6:coauthVersionMax="47" xr10:uidLastSave="{00000000-0000-0000-0000-000000000000}"/>
  <bookViews>
    <workbookView xWindow="-120" yWindow="-120" windowWidth="23280" windowHeight="124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<sst xmlns="http://schemas.openxmlformats.org/spreadsheetml/2006/main" count="192" uniqueCount="117">
  <si>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</si>
  <si>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</si>
  <si>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</si>
  <si>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</si>
  <si>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</si>
  <si>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</si>
  <si>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</si>
  <si>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</si>
  <si>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</si>
  <si>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</si>
  <si>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</si>
  <si>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</si>
  <si>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</si>
  <si>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</si>
  <si>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</si>
  <si>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</si>
  <si>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</si>
  <si>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</si>
  <si>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</si>
  <si>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</si>
  <si>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</si>
  <si>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</si>
  <si>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</si>
  <si>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</si>
  <si>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</si>
  <si>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</si>
  <si>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</si>
  <si>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</si>
  <si>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</si>
  <si>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</si>
  <si>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</si>
  <si>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</si>
  <si>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</si>
  <si>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</si>
  <si>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</si>
  <si>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</si>
  <si>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</si>
  <si>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</si>
  <si>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</si>
  <si>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</si>
  <si>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</si>
  <si>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</si>
  <si>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</si>
  <si>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</si>
  <si>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</si>
  <si>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</si>
  <si>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</si>
  <si>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</si>
  <si>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</si>
  <si>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</si>
  <si>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</si>
  <si>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</si>
  <si>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</si>
  <si>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</si>
  <si>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</si>
  <si>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</si>
  <si>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</si>
  <si>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</si>
  <si>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</si>
  <si>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</si>
  <si>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</si>
  <si>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</si>
  <si>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</si>
  <si>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</si>
  <si>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</si>
  <si>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</si>
  <si>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</si>
  <si>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</si>
  <si>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</si>
  <si>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</si>
  <si>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</si>
  <si>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</si>
  <si>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</si>
  <si>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</si>
  <si>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</si>
  <si>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</si>
  <si>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</si>
  <si>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</si>
  <si>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</si>
  <si>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</si>
  <si>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</si>
  <si>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</si>
  <si>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</si>
  <si>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</si>
  <si>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</si>
  <si>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</si>
  <si>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</si>
  <si>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</si>
  <si>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</si>
  <si>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</si>
  <si>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</si>
  <si>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</si>
  <si>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</si>
  <si>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</si>
  <si>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</si>
  <si>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</si>
  <si>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</si>
  <si>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</si>
  <si>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</si>
  <si>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</si>
  <si>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</si>
  <si>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</si>
  <si>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</si>
  <si>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</si>
  <si>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</si>
  <si>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</si>
  <si>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</si>
  <si>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</si>
  <si>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</si>
  <si>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</si>
  <si>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</si>
  <si>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</si>
  <si>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</si>
  <si>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</si>
  <si>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</si>
  <si>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ENA Skew</t>
  </si>
  <si>
    <t>ENA to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</si>
</sst>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0" fillId="0" borderId="4" xfId="2" applyFont="1" applyFill="1" applyBorder="1" applyAlignment="1">
      <alignment horizontal="center"/>
    </xf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0" fontId="1" fillId="0" borderId="4" xfId="2" applyFont="1" applyFill="1" applyBorder="1" applyAlignment="1">
      <alignment horizontal="center"/>
    </xf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5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  <c:pt idx="41">
                  <c:v>0.21000000000000008</c:v>
                </c:pt>
                <c:pt idx="42">
                  <c:v>0.22000000000000008</c:v>
                </c:pt>
                <c:pt idx="43">
                  <c:v>0.23000000000000009</c:v>
                </c:pt>
                <c:pt idx="44">
                  <c:v>0.2400000000000001</c:v>
                </c:pt>
                <c:pt idx="45">
                  <c:v>0.25000000000000011</c:v>
                </c:pt>
                <c:pt idx="46">
                  <c:v>0.26000000000000012</c:v>
                </c:pt>
                <c:pt idx="47">
                  <c:v>0.27000000000000013</c:v>
                </c:pt>
                <c:pt idx="48">
                  <c:v>0.28000000000000014</c:v>
                </c:pt>
                <c:pt idx="49">
                  <c:v>0.29000000000000015</c:v>
                </c:pt>
                <c:pt idx="50">
                  <c:v>0.30000000000000016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51"/>
                <c:pt idx="0">
                  <c:v>0.53383972000000002</c:v>
                </c:pt>
                <c:pt idx="1">
                  <c:v>0.53007591796000009</c:v>
                </c:pt>
                <c:pt idx="2">
                  <c:v>0.52651567807999999</c:v>
                </c:pt>
                <c:pt idx="3">
                  <c:v>0.52315631571999999</c:v>
                </c:pt>
                <c:pt idx="4">
                  <c:v>0.51999514623999998</c:v>
                </c:pt>
                <c:pt idx="5">
                  <c:v>0.51702948500000001</c:v>
                </c:pt>
                <c:pt idx="6">
                  <c:v>0.51425664735999999</c:v>
                </c:pt>
                <c:pt idx="7">
                  <c:v>0.51167394867999993</c:v>
                </c:pt>
                <c:pt idx="8">
                  <c:v>0.50927870431999989</c:v>
                </c:pt>
                <c:pt idx="9">
                  <c:v>0.50706822963999998</c:v>
                </c:pt>
                <c:pt idx="10">
                  <c:v>0.50503983999999991</c:v>
                </c:pt>
                <c:pt idx="11">
                  <c:v>0.50319085076000003</c:v>
                </c:pt>
                <c:pt idx="12">
                  <c:v>0.50151857728000004</c:v>
                </c:pt>
                <c:pt idx="13">
                  <c:v>0.50002033491999998</c:v>
                </c:pt>
                <c:pt idx="14">
                  <c:v>0.49869343904000002</c:v>
                </c:pt>
                <c:pt idx="15">
                  <c:v>0.49753520499999998</c:v>
                </c:pt>
                <c:pt idx="16">
                  <c:v>0.49654294816</c:v>
                </c:pt>
                <c:pt idx="17">
                  <c:v>0.49571398387999999</c:v>
                </c:pt>
                <c:pt idx="18">
                  <c:v>0.49504562752000003</c:v>
                </c:pt>
                <c:pt idx="19">
                  <c:v>0.49453519443999999</c:v>
                </c:pt>
                <c:pt idx="20">
                  <c:v>0.49418000000000001</c:v>
                </c:pt>
                <c:pt idx="21">
                  <c:v>0.49397735956000005</c:v>
                </c:pt>
                <c:pt idx="22">
                  <c:v>0.49392458847999998</c:v>
                </c:pt>
                <c:pt idx="23">
                  <c:v>0.49401900212000005</c:v>
                </c:pt>
                <c:pt idx="24">
                  <c:v>0.49425791584000001</c:v>
                </c:pt>
                <c:pt idx="25">
                  <c:v>0.49463864500000004</c:v>
                </c:pt>
                <c:pt idx="26">
                  <c:v>0.49515850495999997</c:v>
                </c:pt>
                <c:pt idx="27">
                  <c:v>0.49581481108000003</c:v>
                </c:pt>
                <c:pt idx="28">
                  <c:v>0.49660487872000003</c:v>
                </c:pt>
                <c:pt idx="29">
                  <c:v>0.49752602324</c:v>
                </c:pt>
                <c:pt idx="30">
                  <c:v>0.49857556000000003</c:v>
                </c:pt>
                <c:pt idx="31">
                  <c:v>0.49975080436000002</c:v>
                </c:pt>
                <c:pt idx="32">
                  <c:v>0.50104907168000012</c:v>
                </c:pt>
                <c:pt idx="33">
                  <c:v>0.50246767731999997</c:v>
                </c:pt>
                <c:pt idx="34">
                  <c:v>0.50400393664000009</c:v>
                </c:pt>
                <c:pt idx="35">
                  <c:v>0.50565516499999996</c:v>
                </c:pt>
                <c:pt idx="36">
                  <c:v>0.50741867776000005</c:v>
                </c:pt>
                <c:pt idx="37">
                  <c:v>0.50929179028000005</c:v>
                </c:pt>
                <c:pt idx="38">
                  <c:v>0.51127181791999998</c:v>
                </c:pt>
                <c:pt idx="39">
                  <c:v>0.51335607604</c:v>
                </c:pt>
                <c:pt idx="40">
                  <c:v>0.51554188000000001</c:v>
                </c:pt>
                <c:pt idx="41">
                  <c:v>0.51782654516000004</c:v>
                </c:pt>
                <c:pt idx="42">
                  <c:v>0.52020738688000001</c:v>
                </c:pt>
                <c:pt idx="43">
                  <c:v>0.52268172052000006</c:v>
                </c:pt>
                <c:pt idx="44">
                  <c:v>0.52524686143999999</c:v>
                </c:pt>
                <c:pt idx="45">
                  <c:v>0.52790012500000005</c:v>
                </c:pt>
                <c:pt idx="46">
                  <c:v>0.53063882656000005</c:v>
                </c:pt>
                <c:pt idx="47">
                  <c:v>0.53346028148000002</c:v>
                </c:pt>
                <c:pt idx="48">
                  <c:v>0.53636180511999998</c:v>
                </c:pt>
                <c:pt idx="49">
                  <c:v>0.53934071284000007</c:v>
                </c:pt>
                <c:pt idx="50">
                  <c:v>0.54239431999999999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C-404A-84AC-4038625B014F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5"/>
                <c:pt idx="0">
                  <c:v>1.2712777418659726E-2</c:v>
                </c:pt>
                <c:pt idx="1">
                  <c:v>2.3486317603964579E-2</c:v>
                </c:pt>
                <c:pt idx="2">
                  <c:v>7.7354018530489066E-2</c:v>
                </c:pt>
                <c:pt idx="3">
                  <c:v>9.8901098901098772E-2</c:v>
                </c:pt>
                <c:pt idx="4">
                  <c:v>0.13122171945701355</c:v>
                </c:pt>
                <c:pt idx="5">
                  <c:v>0.16354234001292833</c:v>
                </c:pt>
                <c:pt idx="6">
                  <c:v>0.29282482223658701</c:v>
                </c:pt>
                <c:pt idx="7">
                  <c:v>-0.19198448610213315</c:v>
                </c:pt>
                <c:pt idx="8">
                  <c:v>-0.13811678517560866</c:v>
                </c:pt>
                <c:pt idx="9">
                  <c:v>-8.4249084249084283E-2</c:v>
                </c:pt>
                <c:pt idx="10">
                  <c:v>-7.347554406377943E-2</c:v>
                </c:pt>
                <c:pt idx="11">
                  <c:v>-3.0381383322559796E-2</c:v>
                </c:pt>
                <c:pt idx="12">
                  <c:v>-8.8343029519500904E-3</c:v>
                </c:pt>
                <c:pt idx="13">
                  <c:v>2.3486317603964579E-2</c:v>
                </c:pt>
                <c:pt idx="14">
                  <c:v>7.7354018530489066E-2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5"/>
                <c:pt idx="0">
                  <c:v>0.49501791836157422</c:v>
                </c:pt>
                <c:pt idx="1">
                  <c:v>0.49649261083643914</c:v>
                </c:pt>
                <c:pt idx="2">
                  <c:v>0.5029418285844387</c:v>
                </c:pt>
                <c:pt idx="3">
                  <c:v>0.49287093050522901</c:v>
                </c:pt>
                <c:pt idx="4">
                  <c:v>0.49284931970377444</c:v>
                </c:pt>
                <c:pt idx="5">
                  <c:v>0.51088132682699072</c:v>
                </c:pt>
                <c:pt idx="6">
                  <c:v>0.54074644062164945</c:v>
                </c:pt>
                <c:pt idx="7">
                  <c:v>0.53009973754227657</c:v>
                </c:pt>
                <c:pt idx="8">
                  <c:v>0.51892704291846392</c:v>
                </c:pt>
                <c:pt idx="9">
                  <c:v>0.49656780034097497</c:v>
                </c:pt>
                <c:pt idx="10">
                  <c:v>0.4987840085177947</c:v>
                </c:pt>
                <c:pt idx="11">
                  <c:v>0.49447229242336987</c:v>
                </c:pt>
                <c:pt idx="12">
                  <c:v>0.49130586356352118</c:v>
                </c:pt>
                <c:pt idx="13">
                  <c:v>0.4970281988488256</c:v>
                </c:pt>
                <c:pt idx="14">
                  <c:v>0.5024934620869651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6C-404A-84AC-4038625B014F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VolSkew!$AG$37:$AG$42</c:f>
              <c:numCache>
                <c:formatCode>General</c:formatCode>
                <c:ptCount val="6"/>
                <c:pt idx="0">
                  <c:v>-0.32320620555914675</c:v>
                </c:pt>
                <c:pt idx="1">
                  <c:v>-0.10773540185304892</c:v>
                </c:pt>
                <c:pt idx="2">
                  <c:v>0</c:v>
                </c:pt>
                <c:pt idx="3">
                  <c:v>0.10773540185304892</c:v>
                </c:pt>
                <c:pt idx="4">
                  <c:v>0.21547080370609784</c:v>
                </c:pt>
                <c:pt idx="5">
                  <c:v>0.32320620555914675</c:v>
                </c:pt>
              </c:numCache>
            </c:numRef>
          </c:xVal>
          <c:yVal>
            <c:numRef>
              <c:f>VolSkew!$AJ$37:$AJ$42</c:f>
              <c:numCache>
                <c:formatCode>0.00</c:formatCode>
                <c:ptCount val="6"/>
                <c:pt idx="0">
                  <c:v>0.48749999999999999</c:v>
                </c:pt>
                <c:pt idx="1">
                  <c:v>0.48249999999999998</c:v>
                </c:pt>
                <c:pt idx="2">
                  <c:v>0.48249999999999998</c:v>
                </c:pt>
                <c:pt idx="3">
                  <c:v>0.49249999999999999</c:v>
                </c:pt>
                <c:pt idx="4">
                  <c:v>0.4985</c:v>
                </c:pt>
                <c:pt idx="5">
                  <c:v>0.50649999999999995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C-404A-84AC-4038625B0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76751"/>
        <c:axId val="1"/>
      </c:scatterChart>
      <c:valAx>
        <c:axId val="1792176751"/>
        <c:scaling>
          <c:orientation val="minMax"/>
          <c:max val="0.5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76751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Jun-01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459489456159822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0.17666427935762932</c:v>
                </c:pt>
                <c:pt idx="1">
                  <c:v>0.18980483111706156</c:v>
                </c:pt>
                <c:pt idx="2">
                  <c:v>0.20359032704284954</c:v>
                </c:pt>
                <c:pt idx="3">
                  <c:v>0.21801407512845078</c:v>
                </c:pt>
                <c:pt idx="4">
                  <c:v>0.23306443810587563</c:v>
                </c:pt>
                <c:pt idx="5">
                  <c:v>0.24872451783607014</c:v>
                </c:pt>
                <c:pt idx="6">
                  <c:v>0.26497186705068598</c:v>
                </c:pt>
                <c:pt idx="7">
                  <c:v>0.28177825998677636</c:v>
                </c:pt>
                <c:pt idx="8">
                  <c:v>0.29910950199902864</c:v>
                </c:pt>
                <c:pt idx="9">
                  <c:v>0.31692531111344319</c:v>
                </c:pt>
                <c:pt idx="10">
                  <c:v>0.33517926580379104</c:v>
                </c:pt>
                <c:pt idx="11">
                  <c:v>0.35381882301618783</c:v>
                </c:pt>
                <c:pt idx="12">
                  <c:v>0.37278542868038306</c:v>
                </c:pt>
                <c:pt idx="13">
                  <c:v>0.39201469097485908</c:v>
                </c:pt>
                <c:pt idx="14">
                  <c:v>0.41143666702554882</c:v>
                </c:pt>
                <c:pt idx="15">
                  <c:v>0.43097621634003042</c:v>
                </c:pt>
                <c:pt idx="16">
                  <c:v>0.45055346097424714</c:v>
                </c:pt>
                <c:pt idx="17">
                  <c:v>0.47008431633243858</c:v>
                </c:pt>
                <c:pt idx="18">
                  <c:v>0.48948112059059196</c:v>
                </c:pt>
                <c:pt idx="19">
                  <c:v>0.50865333389124068</c:v>
                </c:pt>
                <c:pt idx="20">
                  <c:v>0.5275083091463173</c:v>
                </c:pt>
                <c:pt idx="21">
                  <c:v>0.54595213081241145</c:v>
                </c:pt>
                <c:pt idx="22">
                  <c:v>0.56389049956787474</c:v>
                </c:pt>
                <c:pt idx="23">
                  <c:v>0.5812296611536717</c:v>
                </c:pt>
                <c:pt idx="24">
                  <c:v>0.59787736411514714</c:v>
                </c:pt>
                <c:pt idx="25">
                  <c:v>0.61374382793608384</c:v>
                </c:pt>
                <c:pt idx="26">
                  <c:v>0.62874271616447075</c:v>
                </c:pt>
                <c:pt idx="27">
                  <c:v>0.64279208666959076</c:v>
                </c:pt>
                <c:pt idx="28">
                  <c:v>0.65581532014182986</c:v>
                </c:pt>
                <c:pt idx="29">
                  <c:v>0.66774199939396495</c:v>
                </c:pt>
                <c:pt idx="30">
                  <c:v>0.67850872886492486</c:v>
                </c:pt>
                <c:pt idx="31">
                  <c:v>0.68805988797696571</c:v>
                </c:pt>
                <c:pt idx="32">
                  <c:v>0.69634829631506379</c:v>
                </c:pt>
                <c:pt idx="33">
                  <c:v>0.70333578538468666</c:v>
                </c:pt>
                <c:pt idx="34">
                  <c:v>0.70899366960280186</c:v>
                </c:pt>
                <c:pt idx="35">
                  <c:v>0.71330310455667134</c:v>
                </c:pt>
                <c:pt idx="36">
                  <c:v>0.71625533558451804</c:v>
                </c:pt>
                <c:pt idx="37">
                  <c:v>0.71785182037777806</c:v>
                </c:pt>
                <c:pt idx="38">
                  <c:v>0.71810424295881281</c:v>
                </c:pt>
                <c:pt idx="39">
                  <c:v>0.71703440196043278</c:v>
                </c:pt>
                <c:pt idx="40">
                  <c:v>0.71301577372420277</c:v>
                </c:pt>
                <c:pt idx="41">
                  <c:v>0.70911464415587866</c:v>
                </c:pt>
                <c:pt idx="42">
                  <c:v>0.70377047491093236</c:v>
                </c:pt>
                <c:pt idx="43">
                  <c:v>0.69861003568398339</c:v>
                </c:pt>
                <c:pt idx="44">
                  <c:v>0.69071296649329961</c:v>
                </c:pt>
                <c:pt idx="45">
                  <c:v>0.68173616895840006</c:v>
                </c:pt>
                <c:pt idx="46">
                  <c:v>0.67173177026908049</c:v>
                </c:pt>
                <c:pt idx="47">
                  <c:v>0.66075834563883906</c:v>
                </c:pt>
                <c:pt idx="48">
                  <c:v>0.64887991443622584</c:v>
                </c:pt>
                <c:pt idx="49">
                  <c:v>0.63616495427973718</c:v>
                </c:pt>
                <c:pt idx="50">
                  <c:v>0.62268543027935574</c:v>
                </c:pt>
                <c:pt idx="51">
                  <c:v>0.60851585780622697</c:v>
                </c:pt>
                <c:pt idx="52">
                  <c:v>0.59373241358222162</c:v>
                </c:pt>
                <c:pt idx="53">
                  <c:v>0.57841208734542082</c:v>
                </c:pt>
                <c:pt idx="54">
                  <c:v>0.56263189509594791</c:v>
                </c:pt>
                <c:pt idx="55">
                  <c:v>0.5464681535933017</c:v>
                </c:pt>
                <c:pt idx="56">
                  <c:v>0.52999582120545008</c:v>
                </c:pt>
                <c:pt idx="57">
                  <c:v>0.5132879025975412</c:v>
                </c:pt>
                <c:pt idx="58">
                  <c:v>0.4964149304972843</c:v>
                </c:pt>
                <c:pt idx="59">
                  <c:v>0.47944451346926564</c:v>
                </c:pt>
                <c:pt idx="60">
                  <c:v>0.46244095504863819</c:v>
                </c:pt>
                <c:pt idx="61">
                  <c:v>0.44546494108526646</c:v>
                </c:pt>
                <c:pt idx="62">
                  <c:v>0.4285732950406842</c:v>
                </c:pt>
                <c:pt idx="63">
                  <c:v>0.41181879126202364</c:v>
                </c:pt>
                <c:pt idx="64">
                  <c:v>0.39525003414103593</c:v>
                </c:pt>
                <c:pt idx="65">
                  <c:v>0.37891138646280842</c:v>
                </c:pt>
                <c:pt idx="66">
                  <c:v>0.36284295189916332</c:v>
                </c:pt>
                <c:pt idx="67">
                  <c:v>0.34708060126660245</c:v>
                </c:pt>
                <c:pt idx="68">
                  <c:v>0.33165603881459965</c:v>
                </c:pt>
                <c:pt idx="69">
                  <c:v>0.31659690613846575</c:v>
                </c:pt>
                <c:pt idx="70">
                  <c:v>0.30192691552713474</c:v>
                </c:pt>
                <c:pt idx="71">
                  <c:v>0.28766600874568143</c:v>
                </c:pt>
                <c:pt idx="72">
                  <c:v>0.27383053768256588</c:v>
                </c:pt>
                <c:pt idx="73">
                  <c:v>0.26043346075363938</c:v>
                </c:pt>
                <c:pt idx="74">
                  <c:v>0.24748455353023704</c:v>
                </c:pt>
                <c:pt idx="75">
                  <c:v>0.23499062586569386</c:v>
                </c:pt>
                <c:pt idx="76">
                  <c:v>0.22295574635999535</c:v>
                </c:pt>
                <c:pt idx="77">
                  <c:v>0.21138146694827434</c:v>
                </c:pt>
                <c:pt idx="78">
                  <c:v>0.20026704848842239</c:v>
                </c:pt>
                <c:pt idx="79">
                  <c:v>0.18960968239887416</c:v>
                </c:pt>
                <c:pt idx="80">
                  <c:v>0.17940470677240936</c:v>
                </c:pt>
                <c:pt idx="81">
                  <c:v>0.16964581599607365</c:v>
                </c:pt>
                <c:pt idx="82">
                  <c:v>0.16032526196282096</c:v>
                </c:pt>
                <c:pt idx="83">
                  <c:v>0.15143404518396317</c:v>
                </c:pt>
                <c:pt idx="84">
                  <c:v>0.14296209568303248</c:v>
                </c:pt>
                <c:pt idx="85">
                  <c:v>0.13489844323448452</c:v>
                </c:pt>
                <c:pt idx="86">
                  <c:v>0.12723137490419978</c:v>
                </c:pt>
                <c:pt idx="87">
                  <c:v>0.11994858222481648</c:v>
                </c:pt>
                <c:pt idx="88">
                  <c:v>0.11303729551731587</c:v>
                </c:pt>
                <c:pt idx="89">
                  <c:v>0.10648440690914603</c:v>
                </c:pt>
                <c:pt idx="90">
                  <c:v>0.10027658241486181</c:v>
                </c:pt>
                <c:pt idx="91">
                  <c:v>9.4400361759653953E-2</c:v>
                </c:pt>
                <c:pt idx="92">
                  <c:v>8.8842248606929533E-2</c:v>
                </c:pt>
                <c:pt idx="93">
                  <c:v>8.358879011141504E-2</c:v>
                </c:pt>
                <c:pt idx="94">
                  <c:v>7.8626646826929297E-2</c:v>
                </c:pt>
                <c:pt idx="95">
                  <c:v>7.3942653772466657E-2</c:v>
                </c:pt>
                <c:pt idx="96">
                  <c:v>6.9523872735733086E-2</c:v>
                </c:pt>
                <c:pt idx="97">
                  <c:v>6.5357636953133777E-2</c:v>
                </c:pt>
                <c:pt idx="98">
                  <c:v>6.1431588733397213E-2</c:v>
                </c:pt>
                <c:pt idx="99">
                  <c:v>5.7733709737468407E-2</c:v>
                </c:pt>
                <c:pt idx="100">
                  <c:v>5.4252346085056219E-2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4-4913-A4D5-BAAD804372B1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0.19240320241619041</c:v>
                </c:pt>
                <c:pt idx="1">
                  <c:v>0.20778090462006907</c:v>
                </c:pt>
                <c:pt idx="2">
                  <c:v>0.22375102742976874</c:v>
                </c:pt>
                <c:pt idx="3">
                  <c:v>0.24027683008181946</c:v>
                </c:pt>
                <c:pt idx="4">
                  <c:v>0.25731619106441894</c:v>
                </c:pt>
                <c:pt idx="5">
                  <c:v>0.2748217876316365</c:v>
                </c:pt>
                <c:pt idx="6">
                  <c:v>0.29274133678993453</c:v>
                </c:pt>
                <c:pt idx="7">
                  <c:v>0.3110178954810135</c:v>
                </c:pt>
                <c:pt idx="8">
                  <c:v>0.32959021677311057</c:v>
                </c:pt>
                <c:pt idx="9">
                  <c:v>0.34839315802196513</c:v>
                </c:pt>
                <c:pt idx="10">
                  <c:v>0.36735813618821744</c:v>
                </c:pt>
                <c:pt idx="11">
                  <c:v>0.38641362481368685</c:v>
                </c:pt>
                <c:pt idx="12">
                  <c:v>0.405485686575905</c:v>
                </c:pt>
                <c:pt idx="13">
                  <c:v>0.42449853486732247</c:v>
                </c:pt>
                <c:pt idx="14">
                  <c:v>0.44337511748888014</c:v>
                </c:pt>
                <c:pt idx="15">
                  <c:v>0.46203771531069826</c:v>
                </c:pt>
                <c:pt idx="16">
                  <c:v>0.48040854863650501</c:v>
                </c:pt>
                <c:pt idx="17">
                  <c:v>0.49841038401148652</c:v>
                </c:pt>
                <c:pt idx="18">
                  <c:v>0.51596713433174202</c:v>
                </c:pt>
                <c:pt idx="19">
                  <c:v>0.53300444534132041</c:v>
                </c:pt>
                <c:pt idx="20">
                  <c:v>0.54945026193212509</c:v>
                </c:pt>
                <c:pt idx="21">
                  <c:v>0.56523536808310559</c:v>
                </c:pt>
                <c:pt idx="22">
                  <c:v>0.5802938947773586</c:v>
                </c:pt>
                <c:pt idx="23">
                  <c:v>0.5945637908069642</c:v>
                </c:pt>
                <c:pt idx="24">
                  <c:v>0.60798725200306869</c:v>
                </c:pt>
                <c:pt idx="25">
                  <c:v>0.62051110509969887</c:v>
                </c:pt>
                <c:pt idx="26">
                  <c:v>0.63208714314094405</c:v>
                </c:pt>
                <c:pt idx="27">
                  <c:v>0.6426724100593969</c:v>
                </c:pt>
                <c:pt idx="28">
                  <c:v>0.65222943277645329</c:v>
                </c:pt>
                <c:pt idx="29">
                  <c:v>0.66072639989030313</c:v>
                </c:pt>
                <c:pt idx="30">
                  <c:v>0.66813728671397232</c:v>
                </c:pt>
                <c:pt idx="31">
                  <c:v>0.67444192709352235</c:v>
                </c:pt>
                <c:pt idx="32">
                  <c:v>0.67962603306640745</c:v>
                </c:pt>
                <c:pt idx="33">
                  <c:v>0.6836811640042757</c:v>
                </c:pt>
                <c:pt idx="34">
                  <c:v>0.68660464741667748</c:v>
                </c:pt>
                <c:pt idx="35">
                  <c:v>0.68839945406703495</c:v>
                </c:pt>
                <c:pt idx="36">
                  <c:v>0.68907403046601479</c:v>
                </c:pt>
                <c:pt idx="37">
                  <c:v>0.68864209215755212</c:v>
                </c:pt>
                <c:pt idx="38">
                  <c:v>0.68712238149793492</c:v>
                </c:pt>
                <c:pt idx="39">
                  <c:v>0.68453839384843651</c:v>
                </c:pt>
                <c:pt idx="40">
                  <c:v>0.68091807625795486</c:v>
                </c:pt>
                <c:pt idx="41">
                  <c:v>0.67629350280592415</c:v>
                </c:pt>
                <c:pt idx="42">
                  <c:v>0.67070053081023928</c:v>
                </c:pt>
                <c:pt idx="43">
                  <c:v>0.66417844208362364</c:v>
                </c:pt>
                <c:pt idx="44">
                  <c:v>0.65676957334898323</c:v>
                </c:pt>
                <c:pt idx="45">
                  <c:v>0.64851893980450559</c:v>
                </c:pt>
                <c:pt idx="46">
                  <c:v>0.63947385566762505</c:v>
                </c:pt>
                <c:pt idx="47">
                  <c:v>0.62968355532882814</c:v>
                </c:pt>
                <c:pt idx="48">
                  <c:v>0.61919881851703373</c:v>
                </c:pt>
                <c:pt idx="49">
                  <c:v>0.60807160262347304</c:v>
                </c:pt>
                <c:pt idx="50">
                  <c:v>0.59635468505600375</c:v>
                </c:pt>
                <c:pt idx="51">
                  <c:v>0.58410131820593936</c:v>
                </c:pt>
                <c:pt idx="52">
                  <c:v>0.57136489930978962</c:v>
                </c:pt>
                <c:pt idx="53">
                  <c:v>0.55819865718357609</c:v>
                </c:pt>
                <c:pt idx="54">
                  <c:v>0.5446553575020493</c:v>
                </c:pt>
                <c:pt idx="55">
                  <c:v>0.53078702799323907</c:v>
                </c:pt>
                <c:pt idx="56">
                  <c:v>0.51664470462398571</c:v>
                </c:pt>
                <c:pt idx="57">
                  <c:v>0.50227819956763897</c:v>
                </c:pt>
                <c:pt idx="58">
                  <c:v>0.48773589147377927</c:v>
                </c:pt>
                <c:pt idx="59">
                  <c:v>0.47306453830391948</c:v>
                </c:pt>
                <c:pt idx="60">
                  <c:v>0.45830911275867259</c:v>
                </c:pt>
                <c:pt idx="61">
                  <c:v>0.44351266010223406</c:v>
                </c:pt>
                <c:pt idx="62">
                  <c:v>0.42871617799037537</c:v>
                </c:pt>
                <c:pt idx="63">
                  <c:v>0.41395851772918485</c:v>
                </c:pt>
                <c:pt idx="64">
                  <c:v>0.39927630623383747</c:v>
                </c:pt>
                <c:pt idx="65">
                  <c:v>0.38470388781985343</c:v>
                </c:pt>
                <c:pt idx="66">
                  <c:v>0.37027328484327432</c:v>
                </c:pt>
                <c:pt idx="67">
                  <c:v>0.35601417611052377</c:v>
                </c:pt>
                <c:pt idx="68">
                  <c:v>0.34195389190262088</c:v>
                </c:pt>
                <c:pt idx="69">
                  <c:v>0.32811742440105074</c:v>
                </c:pt>
                <c:pt idx="70">
                  <c:v>0.31452745226281353</c:v>
                </c:pt>
                <c:pt idx="71">
                  <c:v>0.30120437806885364</c:v>
                </c:pt>
                <c:pt idx="72">
                  <c:v>0.28816637736185202</c:v>
                </c:pt>
                <c:pt idx="73">
                  <c:v>0.27542945799497764</c:v>
                </c:pt>
                <c:pt idx="74">
                  <c:v>0.26300752853117898</c:v>
                </c:pt>
                <c:pt idx="75">
                  <c:v>0.25091247446158554</c:v>
                </c:pt>
                <c:pt idx="76">
                  <c:v>0.23915424105018573</c:v>
                </c:pt>
                <c:pt idx="77">
                  <c:v>0.22774092165874038</c:v>
                </c:pt>
                <c:pt idx="78">
                  <c:v>0.21667885045960997</c:v>
                </c:pt>
                <c:pt idx="79">
                  <c:v>0.20597269850347083</c:v>
                </c:pt>
                <c:pt idx="80">
                  <c:v>0.19562557217262352</c:v>
                </c:pt>
                <c:pt idx="81">
                  <c:v>0.18563911311755513</c:v>
                </c:pt>
                <c:pt idx="82">
                  <c:v>0.1760135988436182</c:v>
                </c:pt>
                <c:pt idx="83">
                  <c:v>0.16674804318510275</c:v>
                </c:pt>
                <c:pt idx="84">
                  <c:v>0.15784029597476673</c:v>
                </c:pt>
                <c:pt idx="85">
                  <c:v>0.14928714128725076</c:v>
                </c:pt>
                <c:pt idx="86">
                  <c:v>0.14108439370402698</c:v>
                </c:pt>
                <c:pt idx="87">
                  <c:v>0.13322699211504505</c:v>
                </c:pt>
                <c:pt idx="88">
                  <c:v>0.1257090906374797</c:v>
                </c:pt>
                <c:pt idx="89">
                  <c:v>0.11852414629454956</c:v>
                </c:pt>
                <c:pt idx="90">
                  <c:v>0.11166500315688213</c:v>
                </c:pt>
                <c:pt idx="91">
                  <c:v>0.10512397270508933</c:v>
                </c:pt>
                <c:pt idx="92">
                  <c:v>9.8892910224852304E-2</c:v>
                </c:pt>
                <c:pt idx="93">
                  <c:v>9.2963287094756319E-2</c:v>
                </c:pt>
                <c:pt idx="94">
                  <c:v>8.7326258872284152E-2</c:v>
                </c:pt>
                <c:pt idx="95">
                  <c:v>8.1972729124697982E-2</c:v>
                </c:pt>
                <c:pt idx="96">
                  <c:v>7.6893408989071224E-2</c:v>
                </c:pt>
                <c:pt idx="97">
                  <c:v>7.2078872479471867E-2</c:v>
                </c:pt>
                <c:pt idx="98">
                  <c:v>6.7519607589373615E-2</c:v>
                </c:pt>
                <c:pt idx="99">
                  <c:v>6.3206063263858761E-2</c:v>
                </c:pt>
                <c:pt idx="100">
                  <c:v>5.912869233925195E-2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4-4913-A4D5-BAAD804372B1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3.7</c:v>
                </c:pt>
                <c:pt idx="1">
                  <c:v>3.6540000000000004</c:v>
                </c:pt>
                <c:pt idx="2">
                  <c:v>3.6080000000000005</c:v>
                </c:pt>
                <c:pt idx="3">
                  <c:v>3.5620000000000007</c:v>
                </c:pt>
                <c:pt idx="4">
                  <c:v>3.5160000000000009</c:v>
                </c:pt>
                <c:pt idx="5">
                  <c:v>3.4700000000000011</c:v>
                </c:pt>
                <c:pt idx="6">
                  <c:v>3.4240000000000013</c:v>
                </c:pt>
                <c:pt idx="7">
                  <c:v>3.3780000000000014</c:v>
                </c:pt>
                <c:pt idx="8">
                  <c:v>3.3320000000000016</c:v>
                </c:pt>
                <c:pt idx="9">
                  <c:v>3.2860000000000018</c:v>
                </c:pt>
                <c:pt idx="10">
                  <c:v>3.240000000000002</c:v>
                </c:pt>
                <c:pt idx="11">
                  <c:v>3.1940000000000022</c:v>
                </c:pt>
                <c:pt idx="12">
                  <c:v>3.1480000000000024</c:v>
                </c:pt>
                <c:pt idx="13">
                  <c:v>3.1020000000000025</c:v>
                </c:pt>
                <c:pt idx="14">
                  <c:v>3.0560000000000027</c:v>
                </c:pt>
                <c:pt idx="15">
                  <c:v>3.0100000000000029</c:v>
                </c:pt>
                <c:pt idx="16">
                  <c:v>2.9640000000000031</c:v>
                </c:pt>
                <c:pt idx="17">
                  <c:v>2.9180000000000033</c:v>
                </c:pt>
                <c:pt idx="18">
                  <c:v>2.8720000000000034</c:v>
                </c:pt>
                <c:pt idx="19">
                  <c:v>2.8260000000000036</c:v>
                </c:pt>
                <c:pt idx="20">
                  <c:v>2.7800000000000038</c:v>
                </c:pt>
                <c:pt idx="21">
                  <c:v>2.734000000000004</c:v>
                </c:pt>
                <c:pt idx="22">
                  <c:v>2.6880000000000042</c:v>
                </c:pt>
                <c:pt idx="23">
                  <c:v>2.6420000000000043</c:v>
                </c:pt>
                <c:pt idx="24">
                  <c:v>2.5960000000000045</c:v>
                </c:pt>
                <c:pt idx="25">
                  <c:v>2.5500000000000047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0.17666427935762929</c:v>
                </c:pt>
                <c:pt idx="1">
                  <c:v>0.15585605764453642</c:v>
                </c:pt>
                <c:pt idx="2">
                  <c:v>0.13620526068827976</c:v>
                </c:pt>
                <c:pt idx="3">
                  <c:v>0.1178717916154224</c:v>
                </c:pt>
                <c:pt idx="4">
                  <c:v>0.10097532664152949</c:v>
                </c:pt>
                <c:pt idx="5">
                  <c:v>8.5594567793203957E-2</c:v>
                </c:pt>
                <c:pt idx="6">
                  <c:v>7.17680308928242E-2</c:v>
                </c:pt>
                <c:pt idx="7">
                  <c:v>5.949627403602973E-2</c:v>
                </c:pt>
                <c:pt idx="8">
                  <c:v>4.8745396823138359E-2</c:v>
                </c:pt>
                <c:pt idx="9">
                  <c:v>3.945157704011884E-2</c:v>
                </c:pt>
                <c:pt idx="10">
                  <c:v>3.1526363985037824E-2</c:v>
                </c:pt>
                <c:pt idx="11">
                  <c:v>2.4862419634117151E-2</c:v>
                </c:pt>
                <c:pt idx="12">
                  <c:v>1.9339392175710422E-2</c:v>
                </c:pt>
                <c:pt idx="13">
                  <c:v>1.482962113804713E-2</c:v>
                </c:pt>
                <c:pt idx="14">
                  <c:v>1.1203407579695306E-2</c:v>
                </c:pt>
                <c:pt idx="15">
                  <c:v>8.3336330995997382E-3</c:v>
                </c:pt>
                <c:pt idx="16">
                  <c:v>6.0995729220920062E-3</c:v>
                </c:pt>
                <c:pt idx="17">
                  <c:v>4.3898153558319022E-3</c:v>
                </c:pt>
                <c:pt idx="18">
                  <c:v>3.1042666143715381E-3</c:v>
                </c:pt>
                <c:pt idx="19">
                  <c:v>2.1552808054377346E-3</c:v>
                </c:pt>
                <c:pt idx="20">
                  <c:v>1.4680052804886485E-3</c:v>
                </c:pt>
                <c:pt idx="21">
                  <c:v>9.8006830377430645E-4</c:v>
                </c:pt>
                <c:pt idx="22">
                  <c:v>6.4075760401176968E-4</c:v>
                </c:pt>
                <c:pt idx="23">
                  <c:v>4.0984493831887488E-4</c:v>
                </c:pt>
                <c:pt idx="24">
                  <c:v>2.5620495623454744E-4</c:v>
                </c:pt>
                <c:pt idx="25">
                  <c:v>1.5635918686965095E-4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4-4913-A4D5-BAAD804372B1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5.9999999999999751</c:v>
                </c:pt>
                <c:pt idx="1">
                  <c:v>6.0459999999999754</c:v>
                </c:pt>
                <c:pt idx="2">
                  <c:v>6.0919999999999757</c:v>
                </c:pt>
                <c:pt idx="3">
                  <c:v>6.1379999999999759</c:v>
                </c:pt>
                <c:pt idx="4">
                  <c:v>6.1839999999999762</c:v>
                </c:pt>
                <c:pt idx="5">
                  <c:v>6.2299999999999764</c:v>
                </c:pt>
                <c:pt idx="6">
                  <c:v>6.2759999999999767</c:v>
                </c:pt>
                <c:pt idx="7">
                  <c:v>6.321999999999977</c:v>
                </c:pt>
                <c:pt idx="8">
                  <c:v>6.3679999999999772</c:v>
                </c:pt>
                <c:pt idx="9">
                  <c:v>6.4139999999999775</c:v>
                </c:pt>
                <c:pt idx="10">
                  <c:v>6.4599999999999778</c:v>
                </c:pt>
                <c:pt idx="11">
                  <c:v>6.505999999999978</c:v>
                </c:pt>
                <c:pt idx="12">
                  <c:v>6.5519999999999783</c:v>
                </c:pt>
                <c:pt idx="13">
                  <c:v>6.5979999999999785</c:v>
                </c:pt>
                <c:pt idx="14">
                  <c:v>6.6439999999999788</c:v>
                </c:pt>
                <c:pt idx="15">
                  <c:v>6.6899999999999791</c:v>
                </c:pt>
                <c:pt idx="16">
                  <c:v>6.7359999999999793</c:v>
                </c:pt>
                <c:pt idx="17">
                  <c:v>6.7819999999999796</c:v>
                </c:pt>
                <c:pt idx="18">
                  <c:v>6.8279999999999799</c:v>
                </c:pt>
                <c:pt idx="19">
                  <c:v>6.8739999999999801</c:v>
                </c:pt>
                <c:pt idx="20">
                  <c:v>6.9199999999999804</c:v>
                </c:pt>
                <c:pt idx="21">
                  <c:v>6.9659999999999807</c:v>
                </c:pt>
                <c:pt idx="22">
                  <c:v>7.0119999999999809</c:v>
                </c:pt>
                <c:pt idx="23">
                  <c:v>7.0579999999999812</c:v>
                </c:pt>
                <c:pt idx="24">
                  <c:v>7.1039999999999814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5.425234608505624E-2</c:v>
                </c:pt>
                <c:pt idx="1">
                  <c:v>4.8726805678706533E-2</c:v>
                </c:pt>
                <c:pt idx="2">
                  <c:v>4.3677738025174918E-2</c:v>
                </c:pt>
                <c:pt idx="3">
                  <c:v>3.9076628550407069E-2</c:v>
                </c:pt>
                <c:pt idx="4">
                  <c:v>3.4894752997107814E-2</c:v>
                </c:pt>
                <c:pt idx="5">
                  <c:v>3.1103553097935541E-2</c:v>
                </c:pt>
                <c:pt idx="6">
                  <c:v>2.7674951252107879E-2</c:v>
                </c:pt>
                <c:pt idx="7">
                  <c:v>2.4581608699657632E-2</c:v>
                </c:pt>
                <c:pt idx="8">
                  <c:v>2.1797132071032E-2</c:v>
                </c:pt>
                <c:pt idx="9">
                  <c:v>1.929623338659979E-2</c:v>
                </c:pt>
                <c:pt idx="10">
                  <c:v>1.7054848622151814E-2</c:v>
                </c:pt>
                <c:pt idx="11">
                  <c:v>1.505021987203152E-2</c:v>
                </c:pt>
                <c:pt idx="12">
                  <c:v>1.3260945958111659E-2</c:v>
                </c:pt>
                <c:pt idx="13">
                  <c:v>1.166700607471634E-2</c:v>
                </c:pt>
                <c:pt idx="14">
                  <c:v>1.0249760748127284E-2</c:v>
                </c:pt>
                <c:pt idx="15">
                  <c:v>8.9919340429359413E-3</c:v>
                </c:pt>
                <c:pt idx="16">
                  <c:v>7.877580581757004E-3</c:v>
                </c:pt>
                <c:pt idx="17">
                  <c:v>6.8920405725326301E-3</c:v>
                </c:pt>
                <c:pt idx="18">
                  <c:v>6.0218856691539018E-3</c:v>
                </c:pt>
                <c:pt idx="19">
                  <c:v>5.2548581344504302E-3</c:v>
                </c:pt>
                <c:pt idx="20">
                  <c:v>4.5798054357951545E-3</c:v>
                </c:pt>
                <c:pt idx="21">
                  <c:v>3.9866120869294086E-3</c:v>
                </c:pt>
                <c:pt idx="22">
                  <c:v>3.4661302579476684E-3</c:v>
                </c:pt>
                <c:pt idx="23">
                  <c:v>3.0101104102643172E-3</c:v>
                </c:pt>
                <c:pt idx="24">
                  <c:v>2.6111329753803025E-3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4-4913-A4D5-BAAD804372B1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3.7</c:v>
                </c:pt>
                <c:pt idx="1">
                  <c:v>3.6540000000000004</c:v>
                </c:pt>
                <c:pt idx="2">
                  <c:v>3.6080000000000005</c:v>
                </c:pt>
                <c:pt idx="3">
                  <c:v>3.5620000000000007</c:v>
                </c:pt>
                <c:pt idx="4">
                  <c:v>3.5160000000000009</c:v>
                </c:pt>
                <c:pt idx="5">
                  <c:v>3.4700000000000011</c:v>
                </c:pt>
                <c:pt idx="6">
                  <c:v>3.4240000000000013</c:v>
                </c:pt>
                <c:pt idx="7">
                  <c:v>3.3780000000000014</c:v>
                </c:pt>
                <c:pt idx="8">
                  <c:v>3.3320000000000016</c:v>
                </c:pt>
                <c:pt idx="9">
                  <c:v>3.2860000000000018</c:v>
                </c:pt>
                <c:pt idx="10">
                  <c:v>3.240000000000002</c:v>
                </c:pt>
                <c:pt idx="11">
                  <c:v>3.1940000000000022</c:v>
                </c:pt>
                <c:pt idx="12">
                  <c:v>3.1480000000000024</c:v>
                </c:pt>
                <c:pt idx="13">
                  <c:v>3.1020000000000025</c:v>
                </c:pt>
                <c:pt idx="14">
                  <c:v>3.0560000000000027</c:v>
                </c:pt>
                <c:pt idx="15">
                  <c:v>3.0100000000000029</c:v>
                </c:pt>
                <c:pt idx="16">
                  <c:v>2.9640000000000031</c:v>
                </c:pt>
                <c:pt idx="17">
                  <c:v>2.9180000000000033</c:v>
                </c:pt>
                <c:pt idx="18">
                  <c:v>2.8720000000000034</c:v>
                </c:pt>
                <c:pt idx="19">
                  <c:v>2.8260000000000036</c:v>
                </c:pt>
                <c:pt idx="20">
                  <c:v>2.7800000000000038</c:v>
                </c:pt>
                <c:pt idx="21">
                  <c:v>2.734000000000004</c:v>
                </c:pt>
                <c:pt idx="22">
                  <c:v>2.6880000000000042</c:v>
                </c:pt>
                <c:pt idx="23">
                  <c:v>2.6420000000000043</c:v>
                </c:pt>
                <c:pt idx="24">
                  <c:v>2.5960000000000045</c:v>
                </c:pt>
                <c:pt idx="25">
                  <c:v>2.5500000000000047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0.19240320241619041</c:v>
                </c:pt>
                <c:pt idx="1">
                  <c:v>0.16354448194318408</c:v>
                </c:pt>
                <c:pt idx="2">
                  <c:v>0.13735831393519593</c:v>
                </c:pt>
                <c:pt idx="3">
                  <c:v>0.1139410538019781</c:v>
                </c:pt>
                <c:pt idx="4">
                  <c:v>9.3306880318145949E-2</c:v>
                </c:pt>
                <c:pt idx="5">
                  <c:v>7.5395918501765732E-2</c:v>
                </c:pt>
                <c:pt idx="6">
                  <c:v>6.0084905883612684E-2</c:v>
                </c:pt>
                <c:pt idx="7">
                  <c:v>4.7199613725919257E-2</c:v>
                </c:pt>
                <c:pt idx="8">
                  <c:v>3.6528174695828051E-2</c:v>
                </c:pt>
                <c:pt idx="9">
                  <c:v>2.7834476295478267E-2</c:v>
                </c:pt>
                <c:pt idx="10">
                  <c:v>2.0870851371488443E-2</c:v>
                </c:pt>
                <c:pt idx="11">
                  <c:v>1.5389423386614171E-2</c:v>
                </c:pt>
                <c:pt idx="12">
                  <c:v>1.1151629901005546E-2</c:v>
                </c:pt>
                <c:pt idx="13">
                  <c:v>7.9356347279566503E-3</c:v>
                </c:pt>
                <c:pt idx="14">
                  <c:v>5.5415283399873443E-3</c:v>
                </c:pt>
                <c:pt idx="15">
                  <c:v>3.7943894168288106E-3</c:v>
                </c:pt>
                <c:pt idx="16">
                  <c:v>2.5454233527449684E-3</c:v>
                </c:pt>
                <c:pt idx="17">
                  <c:v>1.6714962611196656E-3</c:v>
                </c:pt>
                <c:pt idx="18">
                  <c:v>1.0734412449947541E-3</c:v>
                </c:pt>
                <c:pt idx="19">
                  <c:v>6.7352863633526004E-4</c:v>
                </c:pt>
                <c:pt idx="20">
                  <c:v>4.1246941668262742E-4</c:v>
                </c:pt>
                <c:pt idx="21">
                  <c:v>2.4627030735497311E-4</c:v>
                </c:pt>
                <c:pt idx="22">
                  <c:v>1.4319090215146455E-4</c:v>
                </c:pt>
                <c:pt idx="23">
                  <c:v>8.097853417632982E-5</c:v>
                </c:pt>
                <c:pt idx="24">
                  <c:v>4.4484709191051794E-5</c:v>
                </c:pt>
                <c:pt idx="25">
                  <c:v>2.3704882536175957E-5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4-4913-A4D5-BAAD804372B1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5.9999999999999751</c:v>
                </c:pt>
                <c:pt idx="1">
                  <c:v>6.0459999999999754</c:v>
                </c:pt>
                <c:pt idx="2">
                  <c:v>6.0919999999999757</c:v>
                </c:pt>
                <c:pt idx="3">
                  <c:v>6.1379999999999759</c:v>
                </c:pt>
                <c:pt idx="4">
                  <c:v>6.1839999999999762</c:v>
                </c:pt>
                <c:pt idx="5">
                  <c:v>6.2299999999999764</c:v>
                </c:pt>
                <c:pt idx="6">
                  <c:v>6.2759999999999767</c:v>
                </c:pt>
                <c:pt idx="7">
                  <c:v>6.321999999999977</c:v>
                </c:pt>
                <c:pt idx="8">
                  <c:v>6.3679999999999772</c:v>
                </c:pt>
                <c:pt idx="9">
                  <c:v>6.4139999999999775</c:v>
                </c:pt>
                <c:pt idx="10">
                  <c:v>6.4599999999999778</c:v>
                </c:pt>
                <c:pt idx="11">
                  <c:v>6.505999999999978</c:v>
                </c:pt>
                <c:pt idx="12">
                  <c:v>6.5519999999999783</c:v>
                </c:pt>
                <c:pt idx="13">
                  <c:v>6.5979999999999785</c:v>
                </c:pt>
                <c:pt idx="14">
                  <c:v>6.6439999999999788</c:v>
                </c:pt>
                <c:pt idx="15">
                  <c:v>6.6899999999999791</c:v>
                </c:pt>
                <c:pt idx="16">
                  <c:v>6.7359999999999793</c:v>
                </c:pt>
                <c:pt idx="17">
                  <c:v>6.7819999999999796</c:v>
                </c:pt>
                <c:pt idx="18">
                  <c:v>6.8279999999999799</c:v>
                </c:pt>
                <c:pt idx="19">
                  <c:v>6.8739999999999801</c:v>
                </c:pt>
                <c:pt idx="20">
                  <c:v>6.9199999999999804</c:v>
                </c:pt>
                <c:pt idx="21">
                  <c:v>6.9659999999999807</c:v>
                </c:pt>
                <c:pt idx="22">
                  <c:v>7.0119999999999809</c:v>
                </c:pt>
                <c:pt idx="23">
                  <c:v>7.0579999999999812</c:v>
                </c:pt>
                <c:pt idx="24">
                  <c:v>7.1039999999999814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5.912869233925195E-2</c:v>
                </c:pt>
                <c:pt idx="1">
                  <c:v>5.164453186024575E-2</c:v>
                </c:pt>
                <c:pt idx="2">
                  <c:v>4.4992216268151218E-2</c:v>
                </c:pt>
                <c:pt idx="3">
                  <c:v>3.9099015730146222E-2</c:v>
                </c:pt>
                <c:pt idx="4">
                  <c:v>3.3895127713650719E-2</c:v>
                </c:pt>
                <c:pt idx="5">
                  <c:v>2.931423525979885E-2</c:v>
                </c:pt>
                <c:pt idx="6">
                  <c:v>2.5293899248715997E-2</c:v>
                </c:pt>
                <c:pt idx="7">
                  <c:v>2.1775807431827339E-2</c:v>
                </c:pt>
                <c:pt idx="8">
                  <c:v>1.8705902173650316E-2</c:v>
                </c:pt>
                <c:pt idx="9">
                  <c:v>1.6034407539401579E-2</c:v>
                </c:pt>
                <c:pt idx="10">
                  <c:v>1.3715774732190215E-2</c:v>
                </c:pt>
                <c:pt idx="11">
                  <c:v>1.1708563049803434E-2</c:v>
                </c:pt>
                <c:pt idx="12">
                  <c:v>9.9752715998529199E-3</c:v>
                </c:pt>
                <c:pt idx="13">
                  <c:v>8.482135066615628E-3</c:v>
                </c:pt>
                <c:pt idx="14">
                  <c:v>7.1988949277265952E-3</c:v>
                </c:pt>
                <c:pt idx="15">
                  <c:v>6.0985557216725736E-3</c:v>
                </c:pt>
                <c:pt idx="16">
                  <c:v>5.1571343009645257E-3</c:v>
                </c:pt>
                <c:pt idx="17">
                  <c:v>4.3534084918525513E-3</c:v>
                </c:pt>
                <c:pt idx="18">
                  <c:v>3.6686702303643367E-3</c:v>
                </c:pt>
                <c:pt idx="19">
                  <c:v>3.0864870591725138E-3</c:v>
                </c:pt>
                <c:pt idx="20">
                  <c:v>2.5924748470714499E-3</c:v>
                </c:pt>
                <c:pt idx="21">
                  <c:v>2.1740837248965484E-3</c:v>
                </c:pt>
                <c:pt idx="22">
                  <c:v>1.8203985076613543E-3</c:v>
                </c:pt>
                <c:pt idx="23">
                  <c:v>1.5219542796627793E-3</c:v>
                </c:pt>
                <c:pt idx="24">
                  <c:v>1.2705673434276923E-3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4-4913-A4D5-BAAD804372B1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0.18573987222781563</c:v>
                </c:pt>
                <c:pt idx="1">
                  <c:v>0.20111389368038121</c:v>
                </c:pt>
                <c:pt idx="2">
                  <c:v>0.21715510388586517</c:v>
                </c:pt>
                <c:pt idx="3">
                  <c:v>0.23383157601286902</c:v>
                </c:pt>
                <c:pt idx="4">
                  <c:v>0.251105049594401</c:v>
                </c:pt>
                <c:pt idx="5">
                  <c:v>0.26893100072071069</c:v>
                </c:pt>
                <c:pt idx="6">
                  <c:v>0.2872587741375322</c:v>
                </c:pt>
                <c:pt idx="7">
                  <c:v>0.30603179853061141</c:v>
                </c:pt>
                <c:pt idx="8">
                  <c:v>0.32518788430362999</c:v>
                </c:pt>
                <c:pt idx="9">
                  <c:v>0.34465958952076442</c:v>
                </c:pt>
                <c:pt idx="10">
                  <c:v>0.36437466601266394</c:v>
                </c:pt>
                <c:pt idx="11">
                  <c:v>0.38425656322206037</c:v>
                </c:pt>
                <c:pt idx="12">
                  <c:v>0.40422500647671661</c:v>
                </c:pt>
                <c:pt idx="13">
                  <c:v>0.42419661872640974</c:v>
                </c:pt>
                <c:pt idx="14">
                  <c:v>0.44408560009369835</c:v>
                </c:pt>
                <c:pt idx="15">
                  <c:v>0.4638044362844797</c:v>
                </c:pt>
                <c:pt idx="16">
                  <c:v>0.48326464634135458</c:v>
                </c:pt>
                <c:pt idx="17">
                  <c:v>0.50237754654923417</c:v>
                </c:pt>
                <c:pt idx="18">
                  <c:v>0.52105502414538352</c:v>
                </c:pt>
                <c:pt idx="19">
                  <c:v>0.53921031460481683</c:v>
                </c:pt>
                <c:pt idx="20">
                  <c:v>0.55675876630334342</c:v>
                </c:pt>
                <c:pt idx="21">
                  <c:v>0.57361859366033041</c:v>
                </c:pt>
                <c:pt idx="22">
                  <c:v>0.58971159471027013</c:v>
                </c:pt>
                <c:pt idx="23">
                  <c:v>0.60496383775761264</c:v>
                </c:pt>
                <c:pt idx="24">
                  <c:v>0.61930630220914096</c:v>
                </c:pt>
                <c:pt idx="25">
                  <c:v>0.6326754699519006</c:v>
                </c:pt>
                <c:pt idx="26">
                  <c:v>0.64501386055614818</c:v>
                </c:pt>
                <c:pt idx="27">
                  <c:v>0.65627049516669567</c:v>
                </c:pt>
                <c:pt idx="28">
                  <c:v>0.66640131629024357</c:v>
                </c:pt>
                <c:pt idx="29">
                  <c:v>0.67536951012643465</c:v>
                </c:pt>
                <c:pt idx="30">
                  <c:v>0.6831457797827436</c:v>
                </c:pt>
                <c:pt idx="31">
                  <c:v>0.68970853552734468</c:v>
                </c:pt>
                <c:pt idx="32">
                  <c:v>0.6950440162888285</c:v>
                </c:pt>
                <c:pt idx="33">
                  <c:v>0.69914634077995164</c:v>
                </c:pt>
                <c:pt idx="34">
                  <c:v>0.70201748703429201</c:v>
                </c:pt>
                <c:pt idx="35">
                  <c:v>0.70366720698375429</c:v>
                </c:pt>
                <c:pt idx="36">
                  <c:v>0.70411288218411172</c:v>
                </c:pt>
                <c:pt idx="37">
                  <c:v>0.70337931048171876</c:v>
                </c:pt>
                <c:pt idx="38">
                  <c:v>0.70149845178768788</c:v>
                </c:pt>
                <c:pt idx="39">
                  <c:v>0.69850911521627601</c:v>
                </c:pt>
                <c:pt idx="40">
                  <c:v>0.69277738901974284</c:v>
                </c:pt>
                <c:pt idx="41">
                  <c:v>0.68742624307097677</c:v>
                </c:pt>
                <c:pt idx="42">
                  <c:v>0.68087238935929428</c:v>
                </c:pt>
                <c:pt idx="43">
                  <c:v>0.67475491017644562</c:v>
                </c:pt>
                <c:pt idx="44">
                  <c:v>0.66614188226069992</c:v>
                </c:pt>
                <c:pt idx="45">
                  <c:v>0.65669509205267551</c:v>
                </c:pt>
                <c:pt idx="46">
                  <c:v>0.64646034472250036</c:v>
                </c:pt>
                <c:pt idx="47">
                  <c:v>0.63548739035337132</c:v>
                </c:pt>
                <c:pt idx="48">
                  <c:v>0.62382913740571189</c:v>
                </c:pt>
                <c:pt idx="49">
                  <c:v>0.61154091046292836</c:v>
                </c:pt>
                <c:pt idx="50">
                  <c:v>0.59867977074682344</c:v>
                </c:pt>
                <c:pt idx="51">
                  <c:v>0.58530388335407291</c:v>
                </c:pt>
                <c:pt idx="52">
                  <c:v>0.57147192888952625</c:v>
                </c:pt>
                <c:pt idx="53">
                  <c:v>0.55724258059349485</c:v>
                </c:pt>
                <c:pt idx="54">
                  <c:v>0.54267401756243516</c:v>
                </c:pt>
                <c:pt idx="55">
                  <c:v>0.52782349807365891</c:v>
                </c:pt>
                <c:pt idx="56">
                  <c:v>0.51274697518391954</c:v>
                </c:pt>
                <c:pt idx="57">
                  <c:v>0.49749876418961475</c:v>
                </c:pt>
                <c:pt idx="58">
                  <c:v>0.48213125050375588</c:v>
                </c:pt>
                <c:pt idx="59">
                  <c:v>0.46669464424037388</c:v>
                </c:pt>
                <c:pt idx="60">
                  <c:v>0.45123677497222431</c:v>
                </c:pt>
                <c:pt idx="61">
                  <c:v>0.43580292776293611</c:v>
                </c:pt>
                <c:pt idx="62">
                  <c:v>0.42043571151685455</c:v>
                </c:pt>
                <c:pt idx="63">
                  <c:v>0.40517496497494399</c:v>
                </c:pt>
                <c:pt idx="64">
                  <c:v>0.39005769521350925</c:v>
                </c:pt>
                <c:pt idx="65">
                  <c:v>0.37511804017721939</c:v>
                </c:pt>
                <c:pt idx="66">
                  <c:v>0.360387264352102</c:v>
                </c:pt>
                <c:pt idx="67">
                  <c:v>0.34589377354494805</c:v>
                </c:pt>
                <c:pt idx="68">
                  <c:v>0.33166315215551551</c:v>
                </c:pt>
                <c:pt idx="69">
                  <c:v>0.31771822084578266</c:v>
                </c:pt>
                <c:pt idx="70">
                  <c:v>0.30407910846131708</c:v>
                </c:pt>
                <c:pt idx="71">
                  <c:v>0.29076334048028529</c:v>
                </c:pt>
                <c:pt idx="72">
                  <c:v>0.27778593653020905</c:v>
                </c:pt>
                <c:pt idx="73">
                  <c:v>0.26515952059640657</c:v>
                </c:pt>
                <c:pt idx="74">
                  <c:v>0.2528944374606234</c:v>
                </c:pt>
                <c:pt idx="75">
                  <c:v>0.24099887562897537</c:v>
                </c:pt>
                <c:pt idx="76">
                  <c:v>0.22947899501870533</c:v>
                </c:pt>
                <c:pt idx="77">
                  <c:v>0.21833905631719244</c:v>
                </c:pt>
                <c:pt idx="78">
                  <c:v>0.20758155329710806</c:v>
                </c:pt>
                <c:pt idx="79">
                  <c:v>0.19720734456503022</c:v>
                </c:pt>
                <c:pt idx="80">
                  <c:v>0.18721578441936423</c:v>
                </c:pt>
                <c:pt idx="81">
                  <c:v>0.17760485118399513</c:v>
                </c:pt>
                <c:pt idx="82">
                  <c:v>0.16837127406894203</c:v>
                </c:pt>
                <c:pt idx="83">
                  <c:v>0.15951065546533633</c:v>
                </c:pt>
                <c:pt idx="84">
                  <c:v>0.15101758930274922</c:v>
                </c:pt>
                <c:pt idx="85">
                  <c:v>0.14288577456998053</c:v>
                </c:pt>
                <c:pt idx="86">
                  <c:v>0.13510812442633904</c:v>
                </c:pt>
                <c:pt idx="87">
                  <c:v>0.12767686923108248</c:v>
                </c:pt>
                <c:pt idx="88">
                  <c:v>0.12058365386042974</c:v>
                </c:pt>
                <c:pt idx="89">
                  <c:v>0.1138196296364348</c:v>
                </c:pt>
                <c:pt idx="90">
                  <c:v>0.1073755406045038</c:v>
                </c:pt>
                <c:pt idx="91">
                  <c:v>0.10124180271327111</c:v>
                </c:pt>
                <c:pt idx="92">
                  <c:v>9.5408578540051747E-2</c:v>
                </c:pt>
                <c:pt idx="93">
                  <c:v>8.9865845367885749E-2</c:v>
                </c:pt>
                <c:pt idx="94">
                  <c:v>8.4603457763164025E-2</c:v>
                </c:pt>
                <c:pt idx="95">
                  <c:v>7.9611204846172151E-2</c:v>
                </c:pt>
                <c:pt idx="96">
                  <c:v>7.48788616771182E-2</c:v>
                </c:pt>
                <c:pt idx="97">
                  <c:v>7.0396236407867657E-2</c:v>
                </c:pt>
                <c:pt idx="98">
                  <c:v>6.6153211633526776E-2</c:v>
                </c:pt>
                <c:pt idx="99">
                  <c:v>6.2139781588575721E-2</c:v>
                </c:pt>
                <c:pt idx="100">
                  <c:v>5.8346084874233338E-2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4-4913-A4D5-BAAD8043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278319"/>
        <c:axId val="1"/>
      </c:scatterChart>
      <c:valAx>
        <c:axId val="174827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05549389567147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82783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971143174250833"/>
          <c:y val="0.9363784665579119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27E-2"/>
          <c:y val="0.12234910277324633"/>
          <c:w val="0.90677025527192012"/>
          <c:h val="0.72593800978792822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-1.7241182165288624</c:v>
                </c:pt>
                <c:pt idx="1">
                  <c:v>-1.6752336185368533</c:v>
                </c:pt>
                <c:pt idx="2">
                  <c:v>-1.6266500924108942</c:v>
                </c:pt>
                <c:pt idx="3">
                  <c:v>-1.5783639523395783</c:v>
                </c:pt>
                <c:pt idx="4">
                  <c:v>-1.5303715797841202</c:v>
                </c:pt>
                <c:pt idx="5">
                  <c:v>-1.4826694218511256</c:v>
                </c:pt>
                <c:pt idx="6">
                  <c:v>-1.4352539897142682</c:v>
                </c:pt>
                <c:pt idx="7">
                  <c:v>-1.3881218570831078</c:v>
                </c:pt>
                <c:pt idx="8">
                  <c:v>-1.3412696587173938</c:v>
                </c:pt>
                <c:pt idx="9">
                  <c:v>-1.2946940889852141</c:v>
                </c:pt>
                <c:pt idx="10">
                  <c:v>-1.2483919004634771</c:v>
                </c:pt>
                <c:pt idx="11">
                  <c:v>-1.2023599025792111</c:v>
                </c:pt>
                <c:pt idx="12">
                  <c:v>-1.156594960290287</c:v>
                </c:pt>
                <c:pt idx="13">
                  <c:v>-1.1110939928041899</c:v>
                </c:pt>
                <c:pt idx="14">
                  <c:v>-1.0658539723335219</c:v>
                </c:pt>
                <c:pt idx="15">
                  <c:v>-1.0208719228870011</c:v>
                </c:pt>
                <c:pt idx="16">
                  <c:v>-0.97614491909471723</c:v>
                </c:pt>
                <c:pt idx="17">
                  <c:v>-0.93167008506652449</c:v>
                </c:pt>
                <c:pt idx="18">
                  <c:v>-0.88744459328241776</c:v>
                </c:pt>
                <c:pt idx="19">
                  <c:v>-0.8434656635138561</c:v>
                </c:pt>
                <c:pt idx="20">
                  <c:v>-0.7997305617749727</c:v>
                </c:pt>
                <c:pt idx="21">
                  <c:v>-0.75623659930271503</c:v>
                </c:pt>
                <c:pt idx="22">
                  <c:v>-0.71298113156493026</c:v>
                </c:pt>
                <c:pt idx="23">
                  <c:v>-0.6699615572955131</c:v>
                </c:pt>
                <c:pt idx="24">
                  <c:v>-0.62717531755570988</c:v>
                </c:pt>
                <c:pt idx="25">
                  <c:v>-0.58461989482074361</c:v>
                </c:pt>
                <c:pt idx="26">
                  <c:v>-0.5422928120909527</c:v>
                </c:pt>
                <c:pt idx="27">
                  <c:v>-0.50019163202663486</c:v>
                </c:pt>
                <c:pt idx="28">
                  <c:v>-0.458313956105872</c:v>
                </c:pt>
                <c:pt idx="29">
                  <c:v>-0.41665742380457527</c:v>
                </c:pt>
                <c:pt idx="30">
                  <c:v>-0.37521971179808239</c:v>
                </c:pt>
                <c:pt idx="31">
                  <c:v>-0.33399853318360007</c:v>
                </c:pt>
                <c:pt idx="32">
                  <c:v>-0.2929916367228706</c:v>
                </c:pt>
                <c:pt idx="33">
                  <c:v>-0.25219680610441186</c:v>
                </c:pt>
                <c:pt idx="34">
                  <c:v>-0.21161185922473644</c:v>
                </c:pt>
                <c:pt idx="35">
                  <c:v>-0.17123464748797515</c:v>
                </c:pt>
                <c:pt idx="36">
                  <c:v>-0.13106305512332023</c:v>
                </c:pt>
                <c:pt idx="37">
                  <c:v>-9.1094998519774525E-2</c:v>
                </c:pt>
                <c:pt idx="38">
                  <c:v>-5.1328425577654969E-2</c:v>
                </c:pt>
                <c:pt idx="39">
                  <c:v>-1.1761315076373556E-2</c:v>
                </c:pt>
                <c:pt idx="40">
                  <c:v>2.7608323942018852E-2</c:v>
                </c:pt>
                <c:pt idx="41">
                  <c:v>6.6782452773968992E-2</c:v>
                </c:pt>
                <c:pt idx="42">
                  <c:v>0.10576300364071456</c:v>
                </c:pt>
                <c:pt idx="43">
                  <c:v>0.14455188026015678</c:v>
                </c:pt>
                <c:pt idx="44">
                  <c:v>0.18315095840475143</c:v>
                </c:pt>
                <c:pt idx="45">
                  <c:v>0.22156208644579942</c:v>
                </c:pt>
                <c:pt idx="46">
                  <c:v>0.25978708588456761</c:v>
                </c:pt>
                <c:pt idx="47">
                  <c:v>0.29782775187059263</c:v>
                </c:pt>
                <c:pt idx="48">
                  <c:v>0.33568585370755794</c:v>
                </c:pt>
                <c:pt idx="49">
                  <c:v>0.37336313534707272</c:v>
                </c:pt>
                <c:pt idx="50">
                  <c:v>0.41086131587073155</c:v>
                </c:pt>
                <c:pt idx="51">
                  <c:v>0.4481820899607622</c:v>
                </c:pt>
                <c:pt idx="52">
                  <c:v>0.48532712835959274</c:v>
                </c:pt>
                <c:pt idx="53">
                  <c:v>0.52229807831865704</c:v>
                </c:pt>
                <c:pt idx="54">
                  <c:v>0.55909656403671637</c:v>
                </c:pt>
                <c:pt idx="55">
                  <c:v>0.59572418708802022</c:v>
                </c:pt>
                <c:pt idx="56">
                  <c:v>0.63218252684056409</c:v>
                </c:pt>
                <c:pt idx="57">
                  <c:v>0.66847314086473553</c:v>
                </c:pt>
                <c:pt idx="58">
                  <c:v>0.70459756533258688</c:v>
                </c:pt>
                <c:pt idx="59">
                  <c:v>0.74055731540802427</c:v>
                </c:pt>
                <c:pt idx="60">
                  <c:v>0.77635388562813479</c:v>
                </c:pt>
                <c:pt idx="61">
                  <c:v>0.81198875027590056</c:v>
                </c:pt>
                <c:pt idx="62">
                  <c:v>0.84746336374454156</c:v>
                </c:pt>
                <c:pt idx="63">
                  <c:v>0.88277916089368491</c:v>
                </c:pt>
                <c:pt idx="64">
                  <c:v>0.91793755739761407</c:v>
                </c:pt>
                <c:pt idx="65">
                  <c:v>0.95293995008578192</c:v>
                </c:pt>
                <c:pt idx="66">
                  <c:v>0.98778771727581194</c:v>
                </c:pt>
                <c:pt idx="67">
                  <c:v>1.0224822190991616</c:v>
                </c:pt>
                <c:pt idx="68">
                  <c:v>1.0570247978196696</c:v>
                </c:pt>
                <c:pt idx="69">
                  <c:v>1.0914167781451505</c:v>
                </c:pt>
                <c:pt idx="70">
                  <c:v>1.1256594675322362</c:v>
                </c:pt>
                <c:pt idx="71">
                  <c:v>1.1597541564846139</c:v>
                </c:pt>
                <c:pt idx="72">
                  <c:v>1.1937021188448607</c:v>
                </c:pt>
                <c:pt idx="73">
                  <c:v>1.2275046120800195</c:v>
                </c:pt>
                <c:pt idx="74">
                  <c:v>1.2611628775610828</c:v>
                </c:pt>
                <c:pt idx="75">
                  <c:v>1.2946781408365444</c:v>
                </c:pt>
                <c:pt idx="76">
                  <c:v>1.328051611900152</c:v>
                </c:pt>
                <c:pt idx="77">
                  <c:v>1.3612844854530339</c:v>
                </c:pt>
                <c:pt idx="78">
                  <c:v>1.3943779411603172</c:v>
                </c:pt>
                <c:pt idx="79">
                  <c:v>1.4273331439023971</c:v>
                </c:pt>
                <c:pt idx="80">
                  <c:v>1.4601512440209616</c:v>
                </c:pt>
                <c:pt idx="81">
                  <c:v>1.4928333775599378</c:v>
                </c:pt>
                <c:pt idx="82">
                  <c:v>1.525380666501456</c:v>
                </c:pt>
                <c:pt idx="83">
                  <c:v>1.5577942189969711</c:v>
                </c:pt>
                <c:pt idx="84">
                  <c:v>1.590075129593657</c:v>
                </c:pt>
                <c:pt idx="85">
                  <c:v>1.6222244794561773</c:v>
                </c:pt>
                <c:pt idx="86">
                  <c:v>1.6542433365839673</c:v>
                </c:pt>
                <c:pt idx="87">
                  <c:v>1.6861327560241157</c:v>
                </c:pt>
                <c:pt idx="88">
                  <c:v>1.7178937800799707</c:v>
                </c:pt>
                <c:pt idx="89">
                  <c:v>1.7495274385155479</c:v>
                </c:pt>
                <c:pt idx="90">
                  <c:v>1.78103474875587</c:v>
                </c:pt>
                <c:pt idx="91">
                  <c:v>1.8124167160833147</c:v>
                </c:pt>
                <c:pt idx="92">
                  <c:v>1.8436743338300736</c:v>
                </c:pt>
                <c:pt idx="93">
                  <c:v>1.8748085835668196</c:v>
                </c:pt>
                <c:pt idx="94">
                  <c:v>1.9058204352876493</c:v>
                </c:pt>
                <c:pt idx="95">
                  <c:v>1.9367108475914225</c:v>
                </c:pt>
                <c:pt idx="96">
                  <c:v>1.9674807678595534</c:v>
                </c:pt>
                <c:pt idx="97">
                  <c:v>1.998131132430357</c:v>
                </c:pt>
                <c:pt idx="98">
                  <c:v>2.0286628667700084</c:v>
                </c:pt>
                <c:pt idx="99">
                  <c:v>2.0590768856402195</c:v>
                </c:pt>
                <c:pt idx="100">
                  <c:v>2.0893740932626881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8.2862521928923571E-2</c:v>
                </c:pt>
                <c:pt idx="1">
                  <c:v>8.9579364121432276E-2</c:v>
                </c:pt>
                <c:pt idx="2">
                  <c:v>9.667909797637475E-2</c:v>
                </c:pt>
                <c:pt idx="3">
                  <c:v>0.10416416743974752</c:v>
                </c:pt>
                <c:pt idx="4">
                  <c:v>0.11203456121390179</c:v>
                </c:pt>
                <c:pt idx="5">
                  <c:v>0.12028758802978694</c:v>
                </c:pt>
                <c:pt idx="6">
                  <c:v>0.12891765970538777</c:v>
                </c:pt>
                <c:pt idx="7">
                  <c:v>0.13791609798648566</c:v>
                </c:pt>
                <c:pt idx="8">
                  <c:v>0.14727095656611086</c:v>
                </c:pt>
                <c:pt idx="9">
                  <c:v>0.15696687540443241</c:v>
                </c:pt>
                <c:pt idx="10">
                  <c:v>0.16698496596870221</c:v>
                </c:pt>
                <c:pt idx="11">
                  <c:v>0.17730273076154895</c:v>
                </c:pt>
                <c:pt idx="12">
                  <c:v>0.18789402978044473</c:v>
                </c:pt>
                <c:pt idx="13">
                  <c:v>0.1987290807233151</c:v>
                </c:pt>
                <c:pt idx="14">
                  <c:v>0.20977452005979469</c:v>
                </c:pt>
                <c:pt idx="15">
                  <c:v>0.2209935033388197</c:v>
                </c:pt>
                <c:pt idx="16">
                  <c:v>0.2323458667195529</c:v>
                </c:pt>
                <c:pt idx="17">
                  <c:v>0.24378833318372162</c:v>
                </c:pt>
                <c:pt idx="18">
                  <c:v>0.25527477946698446</c:v>
                </c:pt>
                <c:pt idx="19">
                  <c:v>0.26675655059346343</c:v>
                </c:pt>
                <c:pt idx="20">
                  <c:v>0.27818282440353687</c:v>
                </c:pt>
                <c:pt idx="21">
                  <c:v>0.28950102560959734</c:v>
                </c:pt>
                <c:pt idx="22">
                  <c:v>0.30065727900013239</c:v>
                </c:pt>
                <c:pt idx="23">
                  <c:v>0.31159690179612259</c:v>
                </c:pt>
                <c:pt idx="24">
                  <c:v>0.32226492783332877</c:v>
                </c:pt>
                <c:pt idx="25">
                  <c:v>0.33260665413361845</c:v>
                </c:pt>
                <c:pt idx="26">
                  <c:v>0.34256820713000868</c:v>
                </c:pt>
                <c:pt idx="27">
                  <c:v>0.35209711339038419</c:v>
                </c:pt>
                <c:pt idx="28">
                  <c:v>0.36114287498247832</c:v>
                </c:pt>
                <c:pt idx="29">
                  <c:v>0.36965753384765127</c:v>
                </c:pt>
                <c:pt idx="30">
                  <c:v>0.37759621827769119</c:v>
                </c:pt>
                <c:pt idx="31">
                  <c:v>0.38491766672413508</c:v>
                </c:pt>
                <c:pt idx="32">
                  <c:v>0.39158471520171151</c:v>
                </c:pt>
                <c:pt idx="33">
                  <c:v>0.39756474352075033</c:v>
                </c:pt>
                <c:pt idx="34">
                  <c:v>0.40283007426794099</c:v>
                </c:pt>
                <c:pt idx="35">
                  <c:v>0.40735831564895808</c:v>
                </c:pt>
                <c:pt idx="36">
                  <c:v>0.41113264764100471</c:v>
                </c:pt>
                <c:pt idx="37">
                  <c:v>0.41414203981469083</c:v>
                </c:pt>
                <c:pt idx="38">
                  <c:v>0.41638140831821957</c:v>
                </c:pt>
                <c:pt idx="39">
                  <c:v>0.41785169985376047</c:v>
                </c:pt>
                <c:pt idx="40">
                  <c:v>0.41758874982923422</c:v>
                </c:pt>
                <c:pt idx="41">
                  <c:v>0.41737152347416417</c:v>
                </c:pt>
                <c:pt idx="42">
                  <c:v>0.41627799508164776</c:v>
                </c:pt>
                <c:pt idx="43">
                  <c:v>0.4152625146396054</c:v>
                </c:pt>
                <c:pt idx="44">
                  <c:v>0.41258227609469006</c:v>
                </c:pt>
                <c:pt idx="45">
                  <c:v>0.4092078871468719</c:v>
                </c:pt>
                <c:pt idx="46">
                  <c:v>0.40516134446933183</c:v>
                </c:pt>
                <c:pt idx="47">
                  <c:v>0.4004691606598722</c:v>
                </c:pt>
                <c:pt idx="48">
                  <c:v>0.39516184689621314</c:v>
                </c:pt>
                <c:pt idx="49">
                  <c:v>0.38927338902003272</c:v>
                </c:pt>
                <c:pt idx="50">
                  <c:v>0.38284071568670369</c:v>
                </c:pt>
                <c:pt idx="51">
                  <c:v>0.3759031702445399</c:v>
                </c:pt>
                <c:pt idx="52">
                  <c:v>0.3685019962081596</c:v>
                </c:pt>
                <c:pt idx="53">
                  <c:v>0.36067983248242486</c:v>
                </c:pt>
                <c:pt idx="54">
                  <c:v>0.35248023232599562</c:v>
                </c:pt>
                <c:pt idx="55">
                  <c:v>0.34394720710240495</c:v>
                </c:pt>
                <c:pt idx="56">
                  <c:v>0.33512479929430644</c:v>
                </c:pt>
                <c:pt idx="57">
                  <c:v>0.32605668454047987</c:v>
                </c:pt>
                <c:pt idx="58">
                  <c:v>0.31678581244444975</c:v>
                </c:pt>
                <c:pt idx="59">
                  <c:v>0.30735408063232306</c:v>
                </c:pt>
                <c:pt idx="60">
                  <c:v>0.29780204685387085</c:v>
                </c:pt>
                <c:pt idx="61">
                  <c:v>0.28816867854602002</c:v>
                </c:pt>
                <c:pt idx="62">
                  <c:v>0.27849114108316819</c:v>
                </c:pt>
                <c:pt idx="63">
                  <c:v>0.2688046195884356</c:v>
                </c:pt>
                <c:pt idx="64">
                  <c:v>0.25914218067735867</c:v>
                </c:pt>
                <c:pt idx="65">
                  <c:v>0.24953466448029779</c:v>
                </c:pt>
                <c:pt idx="66">
                  <c:v>0.24001061122705314</c:v>
                </c:pt>
                <c:pt idx="67">
                  <c:v>0.23059621660199359</c:v>
                </c:pt>
                <c:pt idx="68">
                  <c:v>0.22131531427097373</c:v>
                </c:pt>
                <c:pt idx="69">
                  <c:v>0.2121893847841945</c:v>
                </c:pt>
                <c:pt idx="70">
                  <c:v>0.20323758611110967</c:v>
                </c:pt>
                <c:pt idx="71">
                  <c:v>0.19447680370294834</c:v>
                </c:pt>
                <c:pt idx="72">
                  <c:v>0.18592171817837624</c:v>
                </c:pt>
                <c:pt idx="73">
                  <c:v>0.1775848869137765</c:v>
                </c:pt>
                <c:pt idx="74">
                  <c:v>0.16947683881005851</c:v>
                </c:pt>
                <c:pt idx="75">
                  <c:v>0.16160617721305109</c:v>
                </c:pt>
                <c:pt idx="76">
                  <c:v>0.15397969170015191</c:v>
                </c:pt>
                <c:pt idx="77">
                  <c:v>0.1466024738800579</c:v>
                </c:pt>
                <c:pt idx="78">
                  <c:v>0.13947803781687576</c:v>
                </c:pt>
                <c:pt idx="79">
                  <c:v>0.13260844163813865</c:v>
                </c:pt>
                <c:pt idx="80">
                  <c:v>0.12599440914121038</c:v>
                </c:pt>
                <c:pt idx="81">
                  <c:v>0.11963545060044664</c:v>
                </c:pt>
                <c:pt idx="82">
                  <c:v>0.11352998128704865</c:v>
                </c:pt>
                <c:pt idx="83">
                  <c:v>0.10767543632879829</c:v>
                </c:pt>
                <c:pt idx="84">
                  <c:v>0.10206838161679263</c:v>
                </c:pt>
                <c:pt idx="85">
                  <c:v>9.6704620238534003E-2</c:v>
                </c:pt>
                <c:pt idx="86">
                  <c:v>9.1579292749397564E-2</c:v>
                </c:pt>
                <c:pt idx="87">
                  <c:v>8.6686972708841264E-2</c:v>
                </c:pt>
                <c:pt idx="88">
                  <c:v>8.2021755464724955E-2</c:v>
                </c:pt>
                <c:pt idx="89">
                  <c:v>7.7577341052185805E-2</c:v>
                </c:pt>
                <c:pt idx="90">
                  <c:v>7.3347111244653193E-2</c:v>
                </c:pt>
                <c:pt idx="91">
                  <c:v>6.9324199564265054E-2</c:v>
                </c:pt>
                <c:pt idx="92">
                  <c:v>6.5501555963617494E-2</c:v>
                </c:pt>
                <c:pt idx="93">
                  <c:v>6.1872005185036646E-2</c:v>
                </c:pt>
                <c:pt idx="94">
                  <c:v>5.8428299343708051E-2</c:v>
                </c:pt>
                <c:pt idx="95">
                  <c:v>5.5163165137696125E-2</c:v>
                </c:pt>
                <c:pt idx="96">
                  <c:v>5.2069345563787547E-2</c:v>
                </c:pt>
                <c:pt idx="97">
                  <c:v>4.9139636816297051E-2</c:v>
                </c:pt>
                <c:pt idx="98">
                  <c:v>4.6366920641566847E-2</c:v>
                </c:pt>
                <c:pt idx="99">
                  <c:v>4.374419178656043E-2</c:v>
                </c:pt>
                <c:pt idx="100">
                  <c:v>4.1264582042108373E-2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1-4DAC-8F0A-FD1CF373939B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1-4DAC-8F0A-FD1CF373939B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-1.7241182165288624</c:v>
                </c:pt>
                <c:pt idx="1">
                  <c:v>-1.8003880627246935</c:v>
                </c:pt>
                <c:pt idx="2">
                  <c:v>-1.8766579089205246</c:v>
                </c:pt>
                <c:pt idx="3">
                  <c:v>-1.9529277551163557</c:v>
                </c:pt>
                <c:pt idx="4">
                  <c:v>-2.0291976013121866</c:v>
                </c:pt>
                <c:pt idx="5">
                  <c:v>-2.1054674475080177</c:v>
                </c:pt>
                <c:pt idx="6">
                  <c:v>-2.1817372937038488</c:v>
                </c:pt>
                <c:pt idx="7">
                  <c:v>-2.2580071398996799</c:v>
                </c:pt>
                <c:pt idx="8">
                  <c:v>-2.334276986095511</c:v>
                </c:pt>
                <c:pt idx="9">
                  <c:v>-2.4105468322913421</c:v>
                </c:pt>
                <c:pt idx="10">
                  <c:v>-2.4868166784871732</c:v>
                </c:pt>
                <c:pt idx="11">
                  <c:v>-2.5630865246830044</c:v>
                </c:pt>
                <c:pt idx="12">
                  <c:v>-2.6393563708788355</c:v>
                </c:pt>
                <c:pt idx="13">
                  <c:v>-2.7156262170746666</c:v>
                </c:pt>
                <c:pt idx="14">
                  <c:v>-2.7918960632704977</c:v>
                </c:pt>
                <c:pt idx="15">
                  <c:v>-2.8681659094663288</c:v>
                </c:pt>
                <c:pt idx="16">
                  <c:v>-2.9444357556621599</c:v>
                </c:pt>
                <c:pt idx="17">
                  <c:v>-3.020705601857991</c:v>
                </c:pt>
                <c:pt idx="18">
                  <c:v>-3.0969754480538221</c:v>
                </c:pt>
                <c:pt idx="19">
                  <c:v>-3.1732452942496532</c:v>
                </c:pt>
                <c:pt idx="20">
                  <c:v>-3.2495151404454843</c:v>
                </c:pt>
                <c:pt idx="21">
                  <c:v>-3.3257849866413154</c:v>
                </c:pt>
                <c:pt idx="22">
                  <c:v>-3.4020548328371465</c:v>
                </c:pt>
                <c:pt idx="23">
                  <c:v>-3.4783246790329776</c:v>
                </c:pt>
                <c:pt idx="24">
                  <c:v>-3.5545945252288087</c:v>
                </c:pt>
                <c:pt idx="25">
                  <c:v>-3.6308643714246398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8.2862521928923558E-2</c:v>
                </c:pt>
                <c:pt idx="1">
                  <c:v>7.2193800725527085E-2</c:v>
                </c:pt>
                <c:pt idx="2">
                  <c:v>6.2297136879259037E-2</c:v>
                </c:pt>
                <c:pt idx="3">
                  <c:v>5.3224486060866556E-2</c:v>
                </c:pt>
                <c:pt idx="4">
                  <c:v>4.5006144459129538E-2</c:v>
                </c:pt>
                <c:pt idx="5">
                  <c:v>3.7651592942322863E-2</c:v>
                </c:pt>
                <c:pt idx="6">
                  <c:v>3.1151033748580078E-2</c:v>
                </c:pt>
                <c:pt idx="7">
                  <c:v>2.547751645478399E-2</c:v>
                </c:pt>
                <c:pt idx="8">
                  <c:v>2.0589522728356444E-2</c:v>
                </c:pt>
                <c:pt idx="9">
                  <c:v>1.6433860806424023E-2</c:v>
                </c:pt>
                <c:pt idx="10">
                  <c:v>1.2948712020665368E-2</c:v>
                </c:pt>
                <c:pt idx="11">
                  <c:v>1.0066673448423269E-2</c:v>
                </c:pt>
                <c:pt idx="12">
                  <c:v>7.7176525161704763E-3</c:v>
                </c:pt>
                <c:pt idx="13">
                  <c:v>5.831489878132712E-3</c:v>
                </c:pt>
                <c:pt idx="14">
                  <c:v>4.3402141897050835E-3</c:v>
                </c:pt>
                <c:pt idx="15">
                  <c:v>3.1798640175743067E-3</c:v>
                </c:pt>
                <c:pt idx="16">
                  <c:v>2.2918453235959446E-3</c:v>
                </c:pt>
                <c:pt idx="17">
                  <c:v>1.6238249783361034E-3</c:v>
                </c:pt>
                <c:pt idx="18">
                  <c:v>1.1301891312042833E-3</c:v>
                </c:pt>
                <c:pt idx="19">
                  <c:v>7.7211803259581669E-4</c:v>
                </c:pt>
                <c:pt idx="20">
                  <c:v>5.1734480258600003E-4</c:v>
                </c:pt>
                <c:pt idx="21">
                  <c:v>3.3967417628883307E-4</c:v>
                </c:pt>
                <c:pt idx="22">
                  <c:v>2.1833869480814306E-4</c:v>
                </c:pt>
                <c:pt idx="23">
                  <c:v>1.3726507945562632E-4</c:v>
                </c:pt>
                <c:pt idx="24">
                  <c:v>8.4314038478556082E-5</c:v>
                </c:pt>
                <c:pt idx="25">
                  <c:v>5.0544192244050705E-5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1-4DAC-8F0A-FD1CF373939B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2.0893740932626881</c:v>
                </c:pt>
                <c:pt idx="1">
                  <c:v>2.1656439394585192</c:v>
                </c:pt>
                <c:pt idx="2">
                  <c:v>2.2419137856543503</c:v>
                </c:pt>
                <c:pt idx="3">
                  <c:v>2.3181836318501814</c:v>
                </c:pt>
                <c:pt idx="4">
                  <c:v>2.3944534780460125</c:v>
                </c:pt>
                <c:pt idx="5">
                  <c:v>2.4707233242418436</c:v>
                </c:pt>
                <c:pt idx="6">
                  <c:v>2.5469931704376747</c:v>
                </c:pt>
                <c:pt idx="7">
                  <c:v>2.6232630166335058</c:v>
                </c:pt>
                <c:pt idx="8">
                  <c:v>2.6995328628293369</c:v>
                </c:pt>
                <c:pt idx="9">
                  <c:v>2.775802709025168</c:v>
                </c:pt>
                <c:pt idx="10">
                  <c:v>2.8520725552209991</c:v>
                </c:pt>
                <c:pt idx="11">
                  <c:v>2.9283424014168302</c:v>
                </c:pt>
                <c:pt idx="12">
                  <c:v>3.0046122476126613</c:v>
                </c:pt>
                <c:pt idx="13">
                  <c:v>3.0808820938084924</c:v>
                </c:pt>
                <c:pt idx="14">
                  <c:v>3.1571519400043235</c:v>
                </c:pt>
                <c:pt idx="15">
                  <c:v>3.2334217862001546</c:v>
                </c:pt>
                <c:pt idx="16">
                  <c:v>3.3096916323959857</c:v>
                </c:pt>
                <c:pt idx="17">
                  <c:v>3.3859614785918168</c:v>
                </c:pt>
                <c:pt idx="18">
                  <c:v>3.4622313247876479</c:v>
                </c:pt>
                <c:pt idx="19">
                  <c:v>3.538501170983479</c:v>
                </c:pt>
                <c:pt idx="20">
                  <c:v>3.6147710171793102</c:v>
                </c:pt>
                <c:pt idx="21">
                  <c:v>3.6910408633751413</c:v>
                </c:pt>
                <c:pt idx="22">
                  <c:v>3.7673107095709724</c:v>
                </c:pt>
                <c:pt idx="23">
                  <c:v>3.8435805557668035</c:v>
                </c:pt>
                <c:pt idx="24">
                  <c:v>3.9198504019626346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4.1264582042108387E-2</c:v>
                </c:pt>
                <c:pt idx="1">
                  <c:v>3.7345971492978899E-2</c:v>
                </c:pt>
                <c:pt idx="2">
                  <c:v>3.3730883021134438E-2</c:v>
                </c:pt>
                <c:pt idx="3">
                  <c:v>3.0405464849205033E-2</c:v>
                </c:pt>
                <c:pt idx="4">
                  <c:v>2.7355035714583718E-2</c:v>
                </c:pt>
                <c:pt idx="5">
                  <c:v>2.4564375447805181E-2</c:v>
                </c:pt>
                <c:pt idx="6">
                  <c:v>2.2017980166567093E-2</c:v>
                </c:pt>
                <c:pt idx="7">
                  <c:v>1.9700283197279293E-2</c:v>
                </c:pt>
                <c:pt idx="8">
                  <c:v>1.759584335519963E-2</c:v>
                </c:pt>
                <c:pt idx="9">
                  <c:v>1.5689502602206268E-2</c:v>
                </c:pt>
                <c:pt idx="10">
                  <c:v>1.3966515371411761E-2</c:v>
                </c:pt>
                <c:pt idx="11">
                  <c:v>1.2412652017414103E-2</c:v>
                </c:pt>
                <c:pt idx="12">
                  <c:v>1.1014278932980261E-2</c:v>
                </c:pt>
                <c:pt idx="13">
                  <c:v>9.7584178833182225E-3</c:v>
                </c:pt>
                <c:pt idx="14">
                  <c:v>8.6327870611025773E-3</c:v>
                </c:pt>
                <c:pt idx="15">
                  <c:v>7.6258262709419473E-3</c:v>
                </c:pt>
                <c:pt idx="16">
                  <c:v>6.7267085233393316E-3</c:v>
                </c:pt>
                <c:pt idx="17">
                  <c:v>5.9253401644643695E-3</c:v>
                </c:pt>
                <c:pt idx="18">
                  <c:v>5.2123514980019631E-3</c:v>
                </c:pt>
                <c:pt idx="19">
                  <c:v>4.5790796764890347E-3</c:v>
                </c:pt>
                <c:pt idx="20">
                  <c:v>4.0175454574628332E-3</c:v>
                </c:pt>
                <c:pt idx="21">
                  <c:v>3.520425239458628E-3</c:v>
                </c:pt>
                <c:pt idx="22">
                  <c:v>3.0810196183597791E-3</c:v>
                </c:pt>
                <c:pt idx="23">
                  <c:v>2.6932195382831804E-3</c:v>
                </c:pt>
                <c:pt idx="24">
                  <c:v>2.3514709555293059E-3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F1-4DAC-8F0A-FD1CF373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74831"/>
        <c:axId val="1"/>
      </c:scatterChart>
      <c:valAx>
        <c:axId val="179217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339622641509434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74831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1187569367369589"/>
          <c:y val="0.9559543230016313"/>
          <c:w val="0.4028856825749167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A84C2FE-3156-1A05-4D96-34BA364F2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B47756D-729A-2483-841C-BA4A5821B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CDAD2D51-58B8-AEDE-2F88-518514009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F0CC7C2-2580-F672-92F6-B25D77494B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0.468</cdr:x>
      <cdr:y>0.15175</cdr:y>
    </cdr:from>
    <cdr:to>
      <cdr:x>0.629</cdr:x>
      <cdr:y>0.186</cdr:y>
    </cdr:to>
    <cdr:sp macro="" textlink="VolSkew!$R$2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4101E095-24CC-D4CA-974E-FDBF644B45FD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016388" y="886042"/>
          <a:ext cx="1381706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D59EEC5D-348D-4194-8374-0B8D9ECB0FA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721A970-663D-3752-25FD-723A74DC4D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I17" sqref="I17"/>
    </sheetView>
  </sheetViews>
  <sheetFormatPr defaultRowHeight="12.75" x14ac:dyDescent="0.2"/>
  <cols>
    <col min="1" max="1" width="4.140625" customWidth="1"/>
    <col min="3" max="3" width="10.425781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Jun-01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0.49453519443999999</v>
      </c>
      <c r="L2" s="1"/>
      <c r="M2" s="1"/>
      <c r="N2" s="1"/>
      <c r="O2" s="11"/>
      <c r="P2" s="1"/>
      <c r="Q2" s="66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9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0.48249999999999998</v>
      </c>
      <c r="L3" s="1"/>
      <c r="M3" s="1"/>
      <c r="N3" s="1"/>
      <c r="O3" s="11"/>
      <c r="P3" s="11"/>
      <c r="W3" t="s">
        <v>14</v>
      </c>
    </row>
    <row r="4" spans="1:33" x14ac:dyDescent="0.2">
      <c r="A4" s="1"/>
      <c r="B4" s="69" t="s">
        <v>3</v>
      </c>
      <c r="C4" s="25">
        <f>VLOOKUP(Contract,ExpiryTable,MATCH(Commodity,expiry!C2:E2)+2)</f>
        <v>37036</v>
      </c>
      <c r="D4" s="11"/>
      <c r="E4" s="11"/>
      <c r="F4" s="11"/>
      <c r="G4" s="11"/>
      <c r="H4" s="28"/>
      <c r="I4" s="13"/>
      <c r="J4" s="69" t="s">
        <v>59</v>
      </c>
      <c r="K4" s="73" t="s">
        <v>56</v>
      </c>
      <c r="L4" s="1"/>
      <c r="M4" s="1"/>
      <c r="N4" s="1"/>
      <c r="O4" s="11"/>
      <c r="P4" s="11"/>
      <c r="W4" t="s">
        <v>15</v>
      </c>
    </row>
    <row r="5" spans="1:33" x14ac:dyDescent="0.2">
      <c r="A5" s="1"/>
      <c r="B5" s="69" t="s">
        <v>4</v>
      </c>
      <c r="C5" s="111">
        <v>4.641</v>
      </c>
      <c r="D5" s="11"/>
      <c r="E5" s="11"/>
      <c r="F5" s="11"/>
      <c r="G5" s="11"/>
      <c r="H5" s="29"/>
      <c r="I5" s="17"/>
      <c r="J5" s="70" t="s">
        <v>54</v>
      </c>
      <c r="K5" s="74">
        <v>37043</v>
      </c>
      <c r="L5" s="11"/>
      <c r="M5" s="11"/>
      <c r="N5" s="11"/>
      <c r="O5" s="1"/>
      <c r="P5" s="11"/>
      <c r="W5" t="s">
        <v>31</v>
      </c>
    </row>
    <row r="6" spans="1:33" x14ac:dyDescent="0.2">
      <c r="A6" s="1"/>
      <c r="B6" s="69" t="s">
        <v>5</v>
      </c>
      <c r="C6" s="30">
        <v>4.5600000000000002E-2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">
      <c r="A7" s="1"/>
      <c r="B7" s="71" t="s">
        <v>33</v>
      </c>
      <c r="C7" s="30">
        <v>4.5600000000000002E-2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0.20799999999999999</v>
      </c>
      <c r="K9" s="39">
        <v>4.7</v>
      </c>
      <c r="L9" s="20">
        <v>1</v>
      </c>
      <c r="M9" s="21">
        <f>IF(J9,(K9/UnderlyingPrice-1),"")</f>
        <v>1.2712777418659726E-2</v>
      </c>
      <c r="N9" s="21">
        <f>IF(J9,_xll.IMPVOLAB(J9,UnderlyingPrice,K9,IntRate,Yield,100,Expiry-Today,L9,100,0.0001),"")</f>
        <v>0.49501791836157422</v>
      </c>
      <c r="O9" s="11"/>
      <c r="P9" s="11"/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 t="e">
        <f t="shared" ref="B10:G10" ca="1" si="0">VLOOKUP(B9,ImpVolTable,2)-ATMImpVol</f>
        <v>#N/A</v>
      </c>
      <c r="C10" s="8">
        <f t="shared" ca="1" si="0"/>
        <v>3.9304525560000025E-2</v>
      </c>
      <c r="D10" s="8">
        <f t="shared" ca="1" si="0"/>
        <v>1.2533035199999987E-2</v>
      </c>
      <c r="E10" s="8">
        <f t="shared" ca="1" si="0"/>
        <v>2.9908288000000116E-3</v>
      </c>
      <c r="F10" s="8">
        <f t="shared" ca="1" si="0"/>
        <v>1.8820881600000006E-2</v>
      </c>
      <c r="G10" s="8">
        <f t="shared" ca="1" si="0"/>
        <v>4.4805518400000077E-2</v>
      </c>
      <c r="H10" s="3"/>
      <c r="I10" s="17"/>
      <c r="J10" s="20">
        <v>0.187</v>
      </c>
      <c r="K10" s="20">
        <v>4.75</v>
      </c>
      <c r="L10" s="20">
        <v>1</v>
      </c>
      <c r="M10" s="21">
        <f t="shared" ref="M10:M26" si="1">IF(J10,(K10/UnderlyingPrice-1),"")</f>
        <v>2.3486317603964579E-2</v>
      </c>
      <c r="N10" s="21">
        <f>IF(J10,_xll.IMPVOLAB(J10,UnderlyingPrice,K10,IntRate,Yield,100,Expiry-Today,L10,100,0.0001),"")</f>
        <v>0.49649261083643914</v>
      </c>
      <c r="O10" s="11"/>
      <c r="P10" s="11"/>
      <c r="W10" s="33" t="s">
        <v>21</v>
      </c>
      <c r="X10" s="34">
        <f>+VALUE(CONCATENATE(AC17,AD17))</f>
        <v>0.49489</v>
      </c>
      <c r="Y10" s="34">
        <f>+VALUE(CONCATENATE(AF18,AG18))</f>
        <v>0.49418000000000001</v>
      </c>
      <c r="Z10" s="34">
        <f>+VALUE(CONCATENATE(AI19,AJ19))</f>
        <v>0.49481999999999998</v>
      </c>
      <c r="AA10" s="34">
        <f>+VALUE(CONCATENATE(AL20,AM20))</f>
        <v>0.49398999999999998</v>
      </c>
      <c r="AC10" s="33" t="s">
        <v>21</v>
      </c>
      <c r="AD10" s="34">
        <f>+X12*2</f>
        <v>1.3872599999999999</v>
      </c>
      <c r="AE10" s="34">
        <f>+Y12*2</f>
        <v>1.5255399999999999</v>
      </c>
      <c r="AF10" s="34">
        <f>+Z12*2</f>
        <v>1.1917</v>
      </c>
      <c r="AG10" s="34">
        <f>+AA12*2</f>
        <v>1.72984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17"/>
      <c r="J11" s="20">
        <v>0.108</v>
      </c>
      <c r="K11" s="20">
        <v>5</v>
      </c>
      <c r="L11" s="20">
        <v>1</v>
      </c>
      <c r="M11" s="21">
        <f t="shared" si="1"/>
        <v>7.7354018530489066E-2</v>
      </c>
      <c r="N11" s="21">
        <f>IF(J11,_xll.IMPVOLAB(J11,UnderlyingPrice,K11,IntRate,Yield,100,Expiry-Today,L11,100,0.0001),"")</f>
        <v>0.5029418285844387</v>
      </c>
      <c r="O11" s="11"/>
      <c r="P11" s="11"/>
      <c r="W11" s="33" t="s">
        <v>22</v>
      </c>
      <c r="X11" s="34">
        <f>+VALUE(CONCATENATE(AA17,AB17))</f>
        <v>-4.2722000000000003E-2</v>
      </c>
      <c r="Y11" s="34">
        <f>+VALUE(CONCATENATE(AD18,AE18))</f>
        <v>-2.7847E-2</v>
      </c>
      <c r="Z11" s="34">
        <f>+VALUE(CONCATENATE(AG19,AH19))</f>
        <v>-1.4023000000000001E-2</v>
      </c>
      <c r="AA11" s="34">
        <f>+VALUE(CONCATENATE(AJ20,AK20))</f>
        <v>1.1318E-2</v>
      </c>
      <c r="AC11" s="33" t="s">
        <v>22</v>
      </c>
      <c r="AE11" s="34">
        <f>+Y13*6</f>
        <v>-2.6846399999999999</v>
      </c>
      <c r="AF11" s="34">
        <f>+Z13*6</f>
        <v>-6.5741999999999994</v>
      </c>
      <c r="AG11" s="34">
        <f>+AA13*6</f>
        <v>-23.0472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17"/>
      <c r="J12" s="20">
        <v>8.1000000000000003E-2</v>
      </c>
      <c r="K12" s="20">
        <v>5.0999999999999996</v>
      </c>
      <c r="L12" s="20">
        <v>1</v>
      </c>
      <c r="M12" s="21">
        <f t="shared" si="1"/>
        <v>9.8901098901098772E-2</v>
      </c>
      <c r="N12" s="21">
        <f>IF(J12,_xll.IMPVOLAB(J12,UnderlyingPrice,K12,IntRate,Yield,100,Expiry-Today,L12,100,0.0001),"")</f>
        <v>0.49287093050522901</v>
      </c>
      <c r="O12" s="11"/>
      <c r="P12" s="11"/>
      <c r="W12" s="33" t="s">
        <v>23</v>
      </c>
      <c r="X12" s="34">
        <f>+Y17</f>
        <v>0.69362999999999997</v>
      </c>
      <c r="Y12" s="34">
        <f>+VALUE(CONCATENATE(AA18,AB18))</f>
        <v>0.76276999999999995</v>
      </c>
      <c r="Z12" s="34">
        <f>+VALUE(CONCATENATE(AD19,AE19))</f>
        <v>0.59584999999999999</v>
      </c>
      <c r="AA12" s="34">
        <f>+VALUE(CONCATENATE(AG20,AH20))</f>
        <v>0.86492000000000002</v>
      </c>
      <c r="AC12" s="33" t="s">
        <v>23</v>
      </c>
      <c r="AE12" s="34"/>
      <c r="AF12" s="34">
        <f>12*Z14</f>
        <v>43.159199999999998</v>
      </c>
      <c r="AG12" s="34">
        <f>12*AA14</f>
        <v>-62.572800000000001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17"/>
      <c r="J13" s="20">
        <v>5.3999999999999999E-2</v>
      </c>
      <c r="K13" s="39">
        <v>5.25</v>
      </c>
      <c r="L13" s="20">
        <v>1</v>
      </c>
      <c r="M13" s="21">
        <f t="shared" si="1"/>
        <v>0.13122171945701355</v>
      </c>
      <c r="N13" s="21">
        <f>IF(J13,_xll.IMPVOLAB(J13,UnderlyingPrice,K13,IntRate,Yield,100,Expiry-Today,L13,100,0.0001),"")</f>
        <v>0.49284931970377444</v>
      </c>
      <c r="O13" s="11"/>
      <c r="P13" s="11"/>
      <c r="W13" s="33" t="s">
        <v>24</v>
      </c>
      <c r="X13" s="34"/>
      <c r="Y13" s="34">
        <f>+Y18</f>
        <v>-0.44744</v>
      </c>
      <c r="Z13" s="34">
        <f>+VALUE(CONCATENATE(AA19,AB19))</f>
        <v>-1.0956999999999999</v>
      </c>
      <c r="AA13" s="34">
        <f>VALUE(CONCATENATE(AD20,AE20))</f>
        <v>-3.8412000000000002</v>
      </c>
      <c r="AC13" s="33" t="s">
        <v>24</v>
      </c>
      <c r="AE13" s="34"/>
      <c r="AF13" s="34"/>
      <c r="AG13">
        <f>+AA15*20</f>
        <v>968.76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17"/>
      <c r="J14" s="20">
        <v>0.04</v>
      </c>
      <c r="K14" s="39">
        <v>5.4</v>
      </c>
      <c r="L14" s="20">
        <v>1</v>
      </c>
      <c r="M14" s="21">
        <f t="shared" si="1"/>
        <v>0.16354234001292833</v>
      </c>
      <c r="N14" s="21">
        <f>IF(J14,_xll.IMPVOLAB(J14,UnderlyingPrice,K14,IntRate,Yield,100,Expiry-Today,L14,100,0.0001),"")</f>
        <v>0.51088132682699072</v>
      </c>
      <c r="O14" s="11"/>
      <c r="P14" s="11"/>
      <c r="W14" s="33" t="s">
        <v>25</v>
      </c>
      <c r="X14" s="23"/>
      <c r="Z14" s="34">
        <f>+Y19</f>
        <v>3.5966</v>
      </c>
      <c r="AA14" s="34">
        <f>+VALUE(CONCATENATE(AA20,AB20))</f>
        <v>-5.2144000000000004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17"/>
      <c r="J15" s="20">
        <v>8.9999999999999993E-3</v>
      </c>
      <c r="K15" s="39">
        <v>6</v>
      </c>
      <c r="L15" s="20">
        <v>1</v>
      </c>
      <c r="M15" s="21">
        <f t="shared" si="1"/>
        <v>0.29282482223658701</v>
      </c>
      <c r="N15" s="21">
        <f>IF(J15,_xll.IMPVOLAB(J15,UnderlyingPrice,K15,IntRate,Yield,100,Expiry-Today,L15,100,0.0001),"")</f>
        <v>0.54074644062164945</v>
      </c>
      <c r="O15" s="11"/>
      <c r="P15" s="11"/>
      <c r="W15" s="33" t="s">
        <v>32</v>
      </c>
      <c r="AA15" s="34">
        <f>+Y20</f>
        <v>48.438000000000002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17"/>
      <c r="J16" s="110">
        <v>1.4E-2</v>
      </c>
      <c r="K16" s="20">
        <v>3.75</v>
      </c>
      <c r="L16" s="20">
        <v>0</v>
      </c>
      <c r="M16" s="21">
        <f t="shared" si="1"/>
        <v>-0.19198448610213315</v>
      </c>
      <c r="N16" s="21">
        <f>IF(J16,_xll.IMPVOLAB(J16,UnderlyingPrice,K16,IntRate,Yield,100,Expiry-Today,L16,100,0.0001),"")</f>
        <v>0.53009973754227657</v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17"/>
      <c r="J17" s="20">
        <v>3.7999999999999999E-2</v>
      </c>
      <c r="K17" s="20">
        <v>4</v>
      </c>
      <c r="L17" s="20">
        <v>0</v>
      </c>
      <c r="M17" s="21">
        <f t="shared" si="1"/>
        <v>-0.13811678517560866</v>
      </c>
      <c r="N17" s="21">
        <f>IF(J17,_xll.IMPVOLAB(J17,UnderlyingPrice,K17,IntRate,Yield,100,Expiry-Today,L17,100,0.0001),"")</f>
        <v>0.51892704291846392</v>
      </c>
      <c r="O17" s="11"/>
      <c r="P17" s="1"/>
      <c r="W17" s="37" t="s">
        <v>16</v>
      </c>
      <c r="X17" t="s">
        <v>17</v>
      </c>
      <c r="Y17" s="38">
        <v>0.69362999999999997</v>
      </c>
      <c r="Z17">
        <v>2</v>
      </c>
      <c r="AA17" t="s">
        <v>18</v>
      </c>
      <c r="AB17" s="38">
        <v>4.2722000000000003E-2</v>
      </c>
      <c r="AC17" t="s">
        <v>19</v>
      </c>
      <c r="AD17" s="38">
        <v>0.49489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17"/>
      <c r="J18" s="20">
        <v>8.2000000000000003E-2</v>
      </c>
      <c r="K18" s="20">
        <v>4.25</v>
      </c>
      <c r="L18" s="20">
        <v>0</v>
      </c>
      <c r="M18" s="21">
        <f t="shared" si="1"/>
        <v>-8.4249084249084283E-2</v>
      </c>
      <c r="N18" s="21">
        <f>IF(J18,_xll.IMPVOLAB(J18,UnderlyingPrice,K18,IntRate,Yield,100,Expiry-Today,L18,100,0.0001),"")</f>
        <v>0.49656780034097497</v>
      </c>
      <c r="O18" s="1"/>
      <c r="P18" s="11"/>
      <c r="W18" s="37" t="s">
        <v>16</v>
      </c>
      <c r="X18" t="s">
        <v>17</v>
      </c>
      <c r="Y18" s="38">
        <v>-0.44744</v>
      </c>
      <c r="Z18">
        <v>3</v>
      </c>
      <c r="AA18" t="s">
        <v>19</v>
      </c>
      <c r="AB18" s="38">
        <v>0.76276999999999995</v>
      </c>
      <c r="AC18">
        <v>2</v>
      </c>
      <c r="AD18" t="s">
        <v>18</v>
      </c>
      <c r="AE18" s="38">
        <v>2.7847E-2</v>
      </c>
      <c r="AF18" t="s">
        <v>19</v>
      </c>
      <c r="AG18" s="38">
        <v>0.49418000000000001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17"/>
      <c r="J19" s="20">
        <v>9.6000000000000002E-2</v>
      </c>
      <c r="K19" s="20">
        <v>4.3</v>
      </c>
      <c r="L19" s="20">
        <v>0</v>
      </c>
      <c r="M19" s="21">
        <f t="shared" si="1"/>
        <v>-7.347554406377943E-2</v>
      </c>
      <c r="N19" s="21">
        <f>IF(J19,_xll.IMPVOLAB(J19,UnderlyingPrice,K19,IntRate,Yield,100,Expiry-Today,L19,100,0.0001),"")</f>
        <v>0.4987840085177947</v>
      </c>
      <c r="O19" s="1"/>
      <c r="P19" s="11"/>
      <c r="W19" s="37" t="s">
        <v>16</v>
      </c>
      <c r="X19" t="s">
        <v>17</v>
      </c>
      <c r="Y19" s="38">
        <v>3.5966</v>
      </c>
      <c r="Z19">
        <v>4</v>
      </c>
      <c r="AA19" t="s">
        <v>18</v>
      </c>
      <c r="AB19" s="38">
        <v>1.0956999999999999</v>
      </c>
      <c r="AC19">
        <v>3</v>
      </c>
      <c r="AD19" t="s">
        <v>19</v>
      </c>
      <c r="AE19" s="38">
        <v>0.59584999999999999</v>
      </c>
      <c r="AF19">
        <v>2</v>
      </c>
      <c r="AG19" t="s">
        <v>18</v>
      </c>
      <c r="AH19" s="38">
        <v>1.4023000000000001E-2</v>
      </c>
      <c r="AI19" t="s">
        <v>19</v>
      </c>
      <c r="AJ19" s="38">
        <v>0.49481999999999998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17"/>
      <c r="J20" s="20">
        <v>0.16700000000000001</v>
      </c>
      <c r="K20" s="20">
        <v>4.5</v>
      </c>
      <c r="L20" s="20">
        <v>0</v>
      </c>
      <c r="M20" s="21">
        <f t="shared" si="1"/>
        <v>-3.0381383322559796E-2</v>
      </c>
      <c r="N20" s="21">
        <f>IF(J20,_xll.IMPVOLAB(J20,UnderlyingPrice,K20,IntRate,Yield,100,Expiry-Today,L20,100,0.0001),"")</f>
        <v>0.49447229242336987</v>
      </c>
      <c r="O20" s="1"/>
      <c r="P20" s="11"/>
      <c r="W20" s="37" t="s">
        <v>16</v>
      </c>
      <c r="X20" t="s">
        <v>17</v>
      </c>
      <c r="Y20" s="38">
        <v>48.438000000000002</v>
      </c>
      <c r="Z20">
        <v>5</v>
      </c>
      <c r="AA20" t="s">
        <v>18</v>
      </c>
      <c r="AB20" s="38">
        <v>5.2144000000000004</v>
      </c>
      <c r="AC20">
        <v>4</v>
      </c>
      <c r="AD20" t="s">
        <v>18</v>
      </c>
      <c r="AE20" s="38">
        <v>3.8412000000000002</v>
      </c>
      <c r="AF20">
        <v>3</v>
      </c>
      <c r="AG20" t="s">
        <v>19</v>
      </c>
      <c r="AH20" s="38">
        <v>0.86492000000000002</v>
      </c>
      <c r="AI20">
        <v>2</v>
      </c>
      <c r="AJ20" t="s">
        <v>19</v>
      </c>
      <c r="AK20" s="38">
        <v>1.1318E-2</v>
      </c>
      <c r="AL20" t="s">
        <v>19</v>
      </c>
      <c r="AM20" s="38">
        <v>0.49398999999999998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17"/>
      <c r="J21" s="20">
        <v>0.21199999999999999</v>
      </c>
      <c r="K21" s="20">
        <v>4.5999999999999996</v>
      </c>
      <c r="L21" s="20">
        <v>0</v>
      </c>
      <c r="M21" s="21">
        <f t="shared" si="1"/>
        <v>-8.8343029519500904E-3</v>
      </c>
      <c r="N21" s="21">
        <f>IF(J21,_xll.IMPVOLAB(J21,UnderlyingPrice,K21,IntRate,Yield,100,Expiry-Today,L21,100,0.0001),"")</f>
        <v>0.49130586356352118</v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1"/>
      <c r="J22" s="20">
        <v>0.29599999999999999</v>
      </c>
      <c r="K22" s="20">
        <v>4.75</v>
      </c>
      <c r="L22" s="20">
        <v>0</v>
      </c>
      <c r="M22" s="21">
        <f t="shared" si="1"/>
        <v>2.3486317603964579E-2</v>
      </c>
      <c r="N22" s="21">
        <f>IF(J22,_xll.IMPVOLAB(J22,UnderlyingPrice,K22,IntRate,Yield,100,Expiry-Today,L22,100,0.0001),"")</f>
        <v>0.4970281988488256</v>
      </c>
      <c r="O22" s="11"/>
      <c r="P22" s="11"/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1"/>
      <c r="J23" s="20">
        <v>0.46600000000000003</v>
      </c>
      <c r="K23" s="20">
        <v>5</v>
      </c>
      <c r="L23" s="20">
        <v>0</v>
      </c>
      <c r="M23" s="21">
        <f t="shared" si="1"/>
        <v>7.7354018530489066E-2</v>
      </c>
      <c r="N23" s="21">
        <f>IF(J23,_xll.IMPVOLAB(J23,UnderlyingPrice,K23,IntRate,Yield,100,Expiry-Today,L23,100,0.0001),"")</f>
        <v>0.5024934620869651</v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3</v>
      </c>
      <c r="AH28" t="s">
        <v>115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0.3</v>
      </c>
      <c r="X29">
        <f ca="1">+(MaxMoneyness-MinMoneyness)*100</f>
        <v>50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15</v>
      </c>
      <c r="Z30" s="112" t="s">
        <v>29</v>
      </c>
      <c r="AA30" s="112"/>
      <c r="AF30">
        <v>-8</v>
      </c>
      <c r="AG30">
        <f>+IF(+AF30+UnderlyingPrice&lt;0,-2,+AF30/UnderlyingPrice)</f>
        <v>-2</v>
      </c>
      <c r="AH30">
        <v>4</v>
      </c>
      <c r="AI30" s="72">
        <f>+AH30/100</f>
        <v>0.04</v>
      </c>
      <c r="AJ30" s="72">
        <f>+AI30+$K$3</f>
        <v>0.52249999999999996</v>
      </c>
      <c r="AK30" t="str">
        <f t="shared" ref="AK30:AK49" si="2">+IF(AG30=-2,"",(AJ31-AJ30)/(AG31-AG30))</f>
        <v/>
      </c>
      <c r="AM30" s="72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4</v>
      </c>
      <c r="AI31" s="72">
        <f t="shared" ref="AI31:AI49" si="4">+AH31/100</f>
        <v>0.04</v>
      </c>
      <c r="AJ31" s="72">
        <f t="shared" ref="AJ31:AJ49" si="5">+AI31+$K$3</f>
        <v>0.52249999999999996</v>
      </c>
      <c r="AK31" t="str">
        <f t="shared" si="2"/>
        <v/>
      </c>
      <c r="AM31" s="72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0.49394834284171724</v>
      </c>
      <c r="X32" s="35">
        <f t="shared" ref="X32:X37" ca="1" si="7">+W32-N9</f>
        <v>-1.0695755198569801E-3</v>
      </c>
      <c r="Z32" s="36">
        <f ca="1">ROUNDUP(MIN(MoneynessRange),2)</f>
        <v>-0.2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0.53383972000000002</v>
      </c>
      <c r="AF32">
        <v>-5</v>
      </c>
      <c r="AG32">
        <f t="shared" si="3"/>
        <v>-2</v>
      </c>
      <c r="AH32">
        <v>4</v>
      </c>
      <c r="AI32" s="72">
        <f t="shared" si="4"/>
        <v>0.04</v>
      </c>
      <c r="AJ32" s="72">
        <f t="shared" si="5"/>
        <v>0.52249999999999996</v>
      </c>
      <c r="AK32" t="str">
        <f t="shared" si="2"/>
        <v/>
      </c>
      <c r="AM32" s="72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0.49394092918889571</v>
      </c>
      <c r="X33" s="35">
        <f t="shared" ca="1" si="7"/>
        <v>-2.5516816475434356E-3</v>
      </c>
      <c r="Z33" s="36">
        <f ca="1">+Z32+0.01</f>
        <v>-0.19</v>
      </c>
      <c r="AA33">
        <f t="shared" ca="1" si="8"/>
        <v>0.53007591796000009</v>
      </c>
      <c r="AF33">
        <v>-4</v>
      </c>
      <c r="AG33">
        <f t="shared" si="3"/>
        <v>-0.86188321482439134</v>
      </c>
      <c r="AH33">
        <v>4</v>
      </c>
      <c r="AI33" s="72">
        <f t="shared" si="4"/>
        <v>0.04</v>
      </c>
      <c r="AJ33" s="72">
        <f t="shared" si="5"/>
        <v>0.52249999999999996</v>
      </c>
      <c r="AK33">
        <f t="shared" si="2"/>
        <v>0</v>
      </c>
      <c r="AM33" s="72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0.49638296532280152</v>
      </c>
      <c r="X34" s="35">
        <f t="shared" ca="1" si="7"/>
        <v>-6.5588632616371823E-3</v>
      </c>
      <c r="Z34" s="36">
        <f t="shared" ref="Z34:Z92" ca="1" si="9">+Z33+0.01</f>
        <v>-0.18</v>
      </c>
      <c r="AA34">
        <f t="shared" ca="1" si="8"/>
        <v>0.52651567807999999</v>
      </c>
      <c r="AF34">
        <v>-3</v>
      </c>
      <c r="AG34">
        <f t="shared" si="3"/>
        <v>-0.64641241111829351</v>
      </c>
      <c r="AH34">
        <v>4</v>
      </c>
      <c r="AI34" s="72">
        <f t="shared" si="4"/>
        <v>0.04</v>
      </c>
      <c r="AJ34" s="72">
        <f t="shared" si="5"/>
        <v>0.52249999999999996</v>
      </c>
      <c r="AK34">
        <f t="shared" si="2"/>
        <v>-9.2820000000000027E-2</v>
      </c>
      <c r="AM34" s="72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0.49845402971584624</v>
      </c>
      <c r="X35" s="35">
        <f t="shared" ca="1" si="7"/>
        <v>5.5830992106172261E-3</v>
      </c>
      <c r="Z35" s="36">
        <f t="shared" ca="1" si="9"/>
        <v>-0.16999999999999998</v>
      </c>
      <c r="AA35">
        <f t="shared" ca="1" si="8"/>
        <v>0.52315631571999999</v>
      </c>
      <c r="AF35">
        <v>-2.5</v>
      </c>
      <c r="AG35">
        <f t="shared" si="3"/>
        <v>-0.53867700926524453</v>
      </c>
      <c r="AH35">
        <v>3</v>
      </c>
      <c r="AI35" s="72">
        <f t="shared" si="4"/>
        <v>0.03</v>
      </c>
      <c r="AJ35" s="72">
        <f t="shared" si="5"/>
        <v>0.51249999999999996</v>
      </c>
      <c r="AK35">
        <f t="shared" si="2"/>
        <v>-9.2820000000000125E-2</v>
      </c>
      <c r="AM35" s="72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0.50264911001790746</v>
      </c>
      <c r="X36" s="35">
        <f t="shared" ca="1" si="7"/>
        <v>9.7997903141330278E-3</v>
      </c>
      <c r="Z36" s="36">
        <f t="shared" ca="1" si="9"/>
        <v>-0.15999999999999998</v>
      </c>
      <c r="AA36">
        <f t="shared" ca="1" si="8"/>
        <v>0.51999514623999998</v>
      </c>
      <c r="AF36">
        <v>-2</v>
      </c>
      <c r="AG36">
        <f t="shared" si="3"/>
        <v>-0.43094160741219567</v>
      </c>
      <c r="AH36">
        <v>2</v>
      </c>
      <c r="AI36" s="72">
        <f t="shared" si="4"/>
        <v>0.02</v>
      </c>
      <c r="AJ36" s="72">
        <f t="shared" si="5"/>
        <v>0.50249999999999995</v>
      </c>
      <c r="AK36">
        <f t="shared" si="2"/>
        <v>-0.1392299999999996</v>
      </c>
      <c r="AM36" s="72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0.50806980091548792</v>
      </c>
      <c r="X37" s="35">
        <f t="shared" ca="1" si="7"/>
        <v>-2.8115259115027991E-3</v>
      </c>
      <c r="Z37" s="36">
        <f t="shared" ca="1" si="9"/>
        <v>-0.14999999999999997</v>
      </c>
      <c r="AA37">
        <f t="shared" ca="1" si="8"/>
        <v>0.51702948500000001</v>
      </c>
      <c r="AF37">
        <v>-1.5</v>
      </c>
      <c r="AG37">
        <f t="shared" si="3"/>
        <v>-0.32320620555914675</v>
      </c>
      <c r="AH37">
        <v>0.5</v>
      </c>
      <c r="AI37" s="72">
        <f t="shared" si="4"/>
        <v>5.0000000000000001E-3</v>
      </c>
      <c r="AJ37" s="72">
        <f t="shared" si="5"/>
        <v>0.48749999999999999</v>
      </c>
      <c r="AK37">
        <f t="shared" si="2"/>
        <v>-2.3205000000000021E-2</v>
      </c>
      <c r="AM37" s="72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0.54019584862285164</v>
      </c>
      <c r="X38" s="35">
        <f t="shared" ref="X38:X44" ca="1" si="11">+W38-N15</f>
        <v>-5.505919987978114E-4</v>
      </c>
      <c r="Z38" s="36">
        <f t="shared" ca="1" si="9"/>
        <v>-0.13999999999999996</v>
      </c>
      <c r="AA38">
        <f t="shared" ca="1" si="8"/>
        <v>0.51425664735999999</v>
      </c>
      <c r="AF38">
        <v>-0.5</v>
      </c>
      <c r="AG38">
        <f t="shared" si="3"/>
        <v>-0.10773540185304892</v>
      </c>
      <c r="AH38">
        <v>0</v>
      </c>
      <c r="AI38" s="72">
        <f t="shared" si="4"/>
        <v>0</v>
      </c>
      <c r="AJ38" s="72">
        <f t="shared" si="5"/>
        <v>0.48249999999999998</v>
      </c>
      <c r="AK38">
        <f t="shared" si="2"/>
        <v>0</v>
      </c>
      <c r="AM38" s="72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0.53080656396042036</v>
      </c>
      <c r="X39" s="35">
        <f t="shared" ca="1" si="11"/>
        <v>7.068264181437911E-4</v>
      </c>
      <c r="Z39" s="36">
        <f t="shared" ca="1" si="9"/>
        <v>-0.12999999999999995</v>
      </c>
      <c r="AA39">
        <f t="shared" ca="1" si="8"/>
        <v>0.51167394867999993</v>
      </c>
      <c r="AF39">
        <v>0</v>
      </c>
      <c r="AG39">
        <f t="shared" si="3"/>
        <v>0</v>
      </c>
      <c r="AH39">
        <v>0</v>
      </c>
      <c r="AI39" s="72">
        <f t="shared" si="4"/>
        <v>0</v>
      </c>
      <c r="AJ39" s="72">
        <f t="shared" si="5"/>
        <v>0.48249999999999998</v>
      </c>
      <c r="AK39">
        <f t="shared" si="2"/>
        <v>9.2820000000000083E-2</v>
      </c>
      <c r="AM39" s="72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0.51375581900195233</v>
      </c>
      <c r="X40" s="35">
        <f t="shared" ca="1" si="11"/>
        <v>-5.1712239165115914E-3</v>
      </c>
      <c r="Z40" s="36">
        <f t="shared" ca="1" si="9"/>
        <v>-0.11999999999999995</v>
      </c>
      <c r="AA40">
        <f t="shared" ca="1" si="8"/>
        <v>0.50927870431999989</v>
      </c>
      <c r="AF40">
        <v>0.5</v>
      </c>
      <c r="AG40">
        <f t="shared" si="3"/>
        <v>0.10773540185304892</v>
      </c>
      <c r="AH40">
        <v>1</v>
      </c>
      <c r="AI40" s="72">
        <f t="shared" si="4"/>
        <v>0.01</v>
      </c>
      <c r="AJ40" s="72">
        <f t="shared" si="5"/>
        <v>0.49249999999999999</v>
      </c>
      <c r="AK40">
        <f t="shared" si="2"/>
        <v>5.5692000000000047E-2</v>
      </c>
      <c r="AM40" s="72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0.50220772134371372</v>
      </c>
      <c r="X41" s="35">
        <f t="shared" ca="1" si="11"/>
        <v>5.6399210027387459E-3</v>
      </c>
      <c r="Z41" s="36">
        <f t="shared" ca="1" si="9"/>
        <v>-0.10999999999999996</v>
      </c>
      <c r="AA41">
        <f t="shared" ca="1" si="8"/>
        <v>0.50706822963999998</v>
      </c>
      <c r="AF41">
        <v>1</v>
      </c>
      <c r="AG41">
        <f t="shared" si="3"/>
        <v>0.21547080370609784</v>
      </c>
      <c r="AH41">
        <v>1.6</v>
      </c>
      <c r="AI41" s="72">
        <f t="shared" si="4"/>
        <v>1.6E-2</v>
      </c>
      <c r="AJ41" s="72">
        <f t="shared" si="5"/>
        <v>0.4985</v>
      </c>
      <c r="AK41">
        <f t="shared" si="2"/>
        <v>7.4255999999999545E-2</v>
      </c>
      <c r="AM41" s="72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0.50052149163583493</v>
      </c>
      <c r="X42" s="35">
        <f t="shared" ca="1" si="11"/>
        <v>1.7374831180402284E-3</v>
      </c>
      <c r="Z42" s="36">
        <f t="shared" ca="1" si="9"/>
        <v>-9.9999999999999964E-2</v>
      </c>
      <c r="AA42">
        <f t="shared" ca="1" si="8"/>
        <v>0.50503983999999991</v>
      </c>
      <c r="AF42">
        <v>1.5</v>
      </c>
      <c r="AG42">
        <f t="shared" si="3"/>
        <v>0.32320620555914675</v>
      </c>
      <c r="AH42">
        <v>2.4</v>
      </c>
      <c r="AI42" s="72">
        <f t="shared" si="4"/>
        <v>2.4E-2</v>
      </c>
      <c r="AJ42" s="72">
        <f t="shared" si="5"/>
        <v>0.50649999999999995</v>
      </c>
      <c r="AK42">
        <f t="shared" si="2"/>
        <v>7.4256000000000058E-2</v>
      </c>
      <c r="AM42" s="72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0.49574263630094728</v>
      </c>
      <c r="X43" s="35">
        <f t="shared" ca="1" si="11"/>
        <v>1.2703438775774067E-3</v>
      </c>
      <c r="Z43" s="36">
        <f t="shared" ca="1" si="9"/>
        <v>-8.9999999999999969E-2</v>
      </c>
      <c r="AA43">
        <f t="shared" ca="1" si="8"/>
        <v>0.50319085076000003</v>
      </c>
      <c r="AF43">
        <v>2</v>
      </c>
      <c r="AG43">
        <f t="shared" si="3"/>
        <v>0.43094160741219567</v>
      </c>
      <c r="AH43">
        <v>3.2</v>
      </c>
      <c r="AI43" s="72">
        <f t="shared" si="4"/>
        <v>3.2000000000000001E-2</v>
      </c>
      <c r="AJ43" s="72">
        <f t="shared" si="5"/>
        <v>0.51449999999999996</v>
      </c>
      <c r="AK43">
        <f t="shared" si="2"/>
        <v>0.16707600000000022</v>
      </c>
      <c r="AM43" s="72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0.49448584764678732</v>
      </c>
      <c r="X44" s="35">
        <f t="shared" ca="1" si="11"/>
        <v>3.1799840832661408E-3</v>
      </c>
      <c r="Z44" s="36">
        <f t="shared" ca="1" si="9"/>
        <v>-7.9999999999999974E-2</v>
      </c>
      <c r="AA44">
        <f t="shared" ca="1" si="8"/>
        <v>0.50151857728000004</v>
      </c>
      <c r="AF44">
        <v>2.5</v>
      </c>
      <c r="AG44">
        <f t="shared" si="3"/>
        <v>0.53867700926524453</v>
      </c>
      <c r="AH44">
        <v>5</v>
      </c>
      <c r="AI44" s="72">
        <f t="shared" si="4"/>
        <v>0.05</v>
      </c>
      <c r="AJ44" s="72">
        <f t="shared" si="5"/>
        <v>0.53249999999999997</v>
      </c>
      <c r="AK44">
        <f t="shared" si="2"/>
        <v>0.26280177543234845</v>
      </c>
      <c r="AM44" s="72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-6.9999999999999979E-2</v>
      </c>
      <c r="AA45">
        <f t="shared" ca="1" si="8"/>
        <v>0.50002033491999998</v>
      </c>
      <c r="AF45">
        <v>3</v>
      </c>
      <c r="AG45">
        <f t="shared" si="3"/>
        <v>0.64641241111829351</v>
      </c>
      <c r="AH45">
        <v>7.8313054883898729</v>
      </c>
      <c r="AI45" s="72">
        <f t="shared" si="4"/>
        <v>7.8313054883898725E-2</v>
      </c>
      <c r="AJ45" s="72">
        <f t="shared" si="5"/>
        <v>0.56081305488389877</v>
      </c>
      <c r="AK45">
        <f t="shared" si="2"/>
        <v>8.9614064382728953E-2</v>
      </c>
      <c r="AM45" s="72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-5.9999999999999977E-2</v>
      </c>
      <c r="AA46">
        <f t="shared" ca="1" si="8"/>
        <v>0.49869343904000002</v>
      </c>
      <c r="AF46">
        <v>4</v>
      </c>
      <c r="AG46">
        <f t="shared" si="3"/>
        <v>0.86188321482439134</v>
      </c>
      <c r="AH46">
        <v>9.762226935981543</v>
      </c>
      <c r="AI46" s="72">
        <f t="shared" si="4"/>
        <v>9.7622269359815425E-2</v>
      </c>
      <c r="AJ46" s="72">
        <f t="shared" si="5"/>
        <v>0.58012226935981537</v>
      </c>
      <c r="AK46">
        <f t="shared" si="2"/>
        <v>8.1712507185165095E-2</v>
      </c>
      <c r="AM46" s="72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-4.9999999999999975E-2</v>
      </c>
      <c r="AA47">
        <f t="shared" ca="1" si="8"/>
        <v>0.49753520499999998</v>
      </c>
      <c r="AF47">
        <v>5</v>
      </c>
      <c r="AG47">
        <f t="shared" si="3"/>
        <v>1.0773540185304891</v>
      </c>
      <c r="AH47">
        <v>11.522892895584324</v>
      </c>
      <c r="AI47" s="72">
        <f t="shared" si="4"/>
        <v>0.11522892895584323</v>
      </c>
      <c r="AJ47" s="72">
        <f t="shared" si="5"/>
        <v>0.59772892895584318</v>
      </c>
      <c r="AK47">
        <f t="shared" si="2"/>
        <v>8.1712507185164845E-2</v>
      </c>
      <c r="AM47" s="72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-3.9999999999999973E-2</v>
      </c>
      <c r="AA48">
        <f t="shared" ca="1" si="8"/>
        <v>0.49654294816</v>
      </c>
      <c r="AF48">
        <v>10</v>
      </c>
      <c r="AG48">
        <f t="shared" si="3"/>
        <v>2.1547080370609781</v>
      </c>
      <c r="AH48">
        <v>20.326222693598204</v>
      </c>
      <c r="AI48" s="72">
        <f t="shared" si="4"/>
        <v>0.20326222693598203</v>
      </c>
      <c r="AJ48" s="72">
        <f t="shared" si="5"/>
        <v>0.68576222693598199</v>
      </c>
      <c r="AK48">
        <f t="shared" si="2"/>
        <v>8.1493362813104167E-2</v>
      </c>
      <c r="AM48" s="72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-2.9999999999999971E-2</v>
      </c>
      <c r="AA49">
        <f t="shared" ca="1" si="8"/>
        <v>0.49571398387999999</v>
      </c>
      <c r="AF49">
        <v>40</v>
      </c>
      <c r="AG49">
        <f t="shared" si="3"/>
        <v>8.6188321482439125</v>
      </c>
      <c r="AH49">
        <v>73.004543839754746</v>
      </c>
      <c r="AI49" s="72">
        <f t="shared" si="4"/>
        <v>0.73004543839754743</v>
      </c>
      <c r="AJ49" s="72">
        <f t="shared" si="5"/>
        <v>1.2125454383975474</v>
      </c>
      <c r="AK49">
        <f t="shared" si="2"/>
        <v>0.14068558449007543</v>
      </c>
      <c r="AM49" s="72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-1.9999999999999969E-2</v>
      </c>
      <c r="AA50">
        <f t="shared" ca="1" si="8"/>
        <v>0.49504562752000003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-9.999999999999969E-3</v>
      </c>
      <c r="AA51">
        <f t="shared" ca="1" si="8"/>
        <v>0.49453519443999999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3.1225022567582528E-17</v>
      </c>
      <c r="AA52">
        <f t="shared" ca="1" si="8"/>
        <v>0.49418000000000001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1.0000000000000031E-2</v>
      </c>
      <c r="AA53">
        <f t="shared" ca="1" si="8"/>
        <v>0.49397735956000005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2.0000000000000032E-2</v>
      </c>
      <c r="AA54">
        <f t="shared" ca="1" si="8"/>
        <v>0.49392458847999998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3.0000000000000034E-2</v>
      </c>
      <c r="AA55">
        <f t="shared" ca="1" si="8"/>
        <v>0.49401900212000005</v>
      </c>
    </row>
    <row r="56" spans="1:39" x14ac:dyDescent="0.2">
      <c r="Z56" s="36">
        <f t="shared" ca="1" si="9"/>
        <v>4.0000000000000036E-2</v>
      </c>
      <c r="AA56">
        <f t="shared" ca="1" si="8"/>
        <v>0.49425791584000001</v>
      </c>
    </row>
    <row r="57" spans="1:39" x14ac:dyDescent="0.2">
      <c r="Z57" s="36">
        <f t="shared" ca="1" si="9"/>
        <v>5.0000000000000037E-2</v>
      </c>
      <c r="AA57">
        <f t="shared" ca="1" si="8"/>
        <v>0.49463864500000004</v>
      </c>
    </row>
    <row r="58" spans="1:39" x14ac:dyDescent="0.2">
      <c r="Z58" s="36">
        <f t="shared" ca="1" si="9"/>
        <v>6.0000000000000039E-2</v>
      </c>
      <c r="AA58">
        <f t="shared" ca="1" si="8"/>
        <v>0.49515850495999997</v>
      </c>
    </row>
    <row r="59" spans="1:39" x14ac:dyDescent="0.2">
      <c r="Z59" s="36">
        <f t="shared" ca="1" si="9"/>
        <v>7.0000000000000034E-2</v>
      </c>
      <c r="AA59">
        <f t="shared" ca="1" si="8"/>
        <v>0.49581481108000003</v>
      </c>
    </row>
    <row r="60" spans="1:39" x14ac:dyDescent="0.2">
      <c r="Z60" s="36">
        <f t="shared" ca="1" si="9"/>
        <v>8.0000000000000029E-2</v>
      </c>
      <c r="AA60">
        <f t="shared" ca="1" si="8"/>
        <v>0.49660487872000003</v>
      </c>
    </row>
    <row r="61" spans="1:39" x14ac:dyDescent="0.2">
      <c r="Z61" s="36">
        <f t="shared" ca="1" si="9"/>
        <v>9.0000000000000024E-2</v>
      </c>
      <c r="AA61">
        <f t="shared" ca="1" si="8"/>
        <v>0.49752602324</v>
      </c>
    </row>
    <row r="62" spans="1:39" x14ac:dyDescent="0.2">
      <c r="Z62" s="36">
        <f t="shared" ca="1" si="9"/>
        <v>0.10000000000000002</v>
      </c>
      <c r="AA62">
        <f t="shared" ca="1" si="8"/>
        <v>0.49857556000000003</v>
      </c>
    </row>
    <row r="63" spans="1:39" x14ac:dyDescent="0.2">
      <c r="Z63" s="36">
        <f t="shared" ca="1" si="9"/>
        <v>0.11000000000000001</v>
      </c>
      <c r="AA63">
        <f t="shared" ca="1" si="8"/>
        <v>0.49975080436000002</v>
      </c>
    </row>
    <row r="64" spans="1:39" x14ac:dyDescent="0.2">
      <c r="Z64" s="36">
        <f t="shared" ca="1" si="9"/>
        <v>0.12000000000000001</v>
      </c>
      <c r="AA64">
        <f t="shared" ca="1" si="8"/>
        <v>0.50104907168000012</v>
      </c>
    </row>
    <row r="65" spans="26:27" x14ac:dyDescent="0.2">
      <c r="Z65" s="36">
        <f t="shared" ca="1" si="9"/>
        <v>0.13</v>
      </c>
      <c r="AA65">
        <f t="shared" ca="1" si="8"/>
        <v>0.50246767731999997</v>
      </c>
    </row>
    <row r="66" spans="26:27" x14ac:dyDescent="0.2">
      <c r="Z66" s="36">
        <f t="shared" ca="1" si="9"/>
        <v>0.14000000000000001</v>
      </c>
      <c r="AA66">
        <f t="shared" ca="1" si="8"/>
        <v>0.50400393664000009</v>
      </c>
    </row>
    <row r="67" spans="26:27" x14ac:dyDescent="0.2">
      <c r="Z67" s="36">
        <f t="shared" ca="1" si="9"/>
        <v>0.15000000000000002</v>
      </c>
      <c r="AA67">
        <f t="shared" ca="1" si="8"/>
        <v>0.50565516499999996</v>
      </c>
    </row>
    <row r="68" spans="26:27" x14ac:dyDescent="0.2">
      <c r="Z68" s="36">
        <f t="shared" ca="1" si="9"/>
        <v>0.16000000000000003</v>
      </c>
      <c r="AA68">
        <f t="shared" ca="1" si="8"/>
        <v>0.50741867776000005</v>
      </c>
    </row>
    <row r="69" spans="26:27" x14ac:dyDescent="0.2">
      <c r="Z69" s="36">
        <f t="shared" ca="1" si="9"/>
        <v>0.17000000000000004</v>
      </c>
      <c r="AA69">
        <f t="shared" ca="1" si="8"/>
        <v>0.50929179028000005</v>
      </c>
    </row>
    <row r="70" spans="26:27" x14ac:dyDescent="0.2">
      <c r="Z70" s="36">
        <f t="shared" ca="1" si="9"/>
        <v>0.18000000000000005</v>
      </c>
      <c r="AA70">
        <f t="shared" ca="1" si="8"/>
        <v>0.51127181791999998</v>
      </c>
    </row>
    <row r="71" spans="26:27" x14ac:dyDescent="0.2">
      <c r="Z71" s="36">
        <f t="shared" ca="1" si="9"/>
        <v>0.19000000000000006</v>
      </c>
      <c r="AA71">
        <f t="shared" ca="1" si="8"/>
        <v>0.51335607604</v>
      </c>
    </row>
    <row r="72" spans="26:27" x14ac:dyDescent="0.2">
      <c r="Z72" s="36">
        <f t="shared" ca="1" si="9"/>
        <v>0.20000000000000007</v>
      </c>
      <c r="AA72">
        <f t="shared" ca="1" si="8"/>
        <v>0.51554188000000001</v>
      </c>
    </row>
    <row r="73" spans="26:27" x14ac:dyDescent="0.2">
      <c r="Z73" s="36">
        <f t="shared" ca="1" si="9"/>
        <v>0.21000000000000008</v>
      </c>
      <c r="AA73">
        <f t="shared" ca="1" si="8"/>
        <v>0.51782654516000004</v>
      </c>
    </row>
    <row r="74" spans="26:27" x14ac:dyDescent="0.2">
      <c r="Z74" s="36">
        <f t="shared" ca="1" si="9"/>
        <v>0.22000000000000008</v>
      </c>
      <c r="AA74">
        <f t="shared" ca="1" si="8"/>
        <v>0.52020738688000001</v>
      </c>
    </row>
    <row r="75" spans="26:27" x14ac:dyDescent="0.2">
      <c r="Z75" s="36">
        <f t="shared" ca="1" si="9"/>
        <v>0.23000000000000009</v>
      </c>
      <c r="AA75">
        <f t="shared" ca="1" si="8"/>
        <v>0.52268172052000006</v>
      </c>
    </row>
    <row r="76" spans="26:27" x14ac:dyDescent="0.2">
      <c r="Z76" s="36">
        <f t="shared" ca="1" si="9"/>
        <v>0.2400000000000001</v>
      </c>
      <c r="AA76">
        <f t="shared" ca="1" si="8"/>
        <v>0.52524686143999999</v>
      </c>
    </row>
    <row r="77" spans="26:27" x14ac:dyDescent="0.2">
      <c r="Z77" s="36">
        <f t="shared" ca="1" si="9"/>
        <v>0.25000000000000011</v>
      </c>
      <c r="AA77">
        <f t="shared" ca="1" si="8"/>
        <v>0.52790012500000005</v>
      </c>
    </row>
    <row r="78" spans="26:27" x14ac:dyDescent="0.2">
      <c r="Z78" s="36">
        <f t="shared" ca="1" si="9"/>
        <v>0.26000000000000012</v>
      </c>
      <c r="AA78">
        <f t="shared" ca="1" si="8"/>
        <v>0.53063882656000005</v>
      </c>
    </row>
    <row r="79" spans="26:27" x14ac:dyDescent="0.2">
      <c r="Z79" s="36">
        <f t="shared" ca="1" si="9"/>
        <v>0.27000000000000013</v>
      </c>
      <c r="AA79">
        <f t="shared" ca="1" si="8"/>
        <v>0.53346028148000002</v>
      </c>
    </row>
    <row r="80" spans="26:27" x14ac:dyDescent="0.2">
      <c r="Z80" s="36">
        <f t="shared" ca="1" si="9"/>
        <v>0.28000000000000014</v>
      </c>
      <c r="AA80">
        <f t="shared" ca="1" si="8"/>
        <v>0.53636180511999998</v>
      </c>
    </row>
    <row r="81" spans="26:27" x14ac:dyDescent="0.2">
      <c r="Z81" s="36">
        <f t="shared" ca="1" si="9"/>
        <v>0.29000000000000015</v>
      </c>
      <c r="AA81">
        <f t="shared" ca="1" si="8"/>
        <v>0.53934071284000007</v>
      </c>
    </row>
    <row r="82" spans="26:27" x14ac:dyDescent="0.2">
      <c r="Z82" s="36">
        <f t="shared" ca="1" si="9"/>
        <v>0.30000000000000016</v>
      </c>
      <c r="AA82">
        <f t="shared" ca="1" si="8"/>
        <v>0.54239431999999999</v>
      </c>
    </row>
    <row r="83" spans="26:27" x14ac:dyDescent="0.2">
      <c r="Z83" s="36">
        <f t="shared" ca="1" si="9"/>
        <v>0.31000000000000016</v>
      </c>
      <c r="AA83">
        <f t="shared" ca="1" si="8"/>
        <v>0.54551994196000009</v>
      </c>
    </row>
    <row r="84" spans="26:27" x14ac:dyDescent="0.2">
      <c r="Z84" s="36">
        <f t="shared" ca="1" si="9"/>
        <v>0.32000000000000017</v>
      </c>
      <c r="AA84">
        <f t="shared" ca="1" si="8"/>
        <v>0.54871489408000007</v>
      </c>
    </row>
    <row r="85" spans="26:27" x14ac:dyDescent="0.2">
      <c r="Z85" s="36">
        <f t="shared" ca="1" si="9"/>
        <v>0.33000000000000018</v>
      </c>
      <c r="AA85">
        <f t="shared" ca="1" si="8"/>
        <v>0.55197649172000007</v>
      </c>
    </row>
    <row r="86" spans="26:27" x14ac:dyDescent="0.2">
      <c r="Z86" s="36">
        <f t="shared" ca="1" si="9"/>
        <v>0.34000000000000019</v>
      </c>
      <c r="AA86">
        <f t="shared" ca="1" si="8"/>
        <v>0.55530205024000012</v>
      </c>
    </row>
    <row r="87" spans="26:27" x14ac:dyDescent="0.2">
      <c r="Z87" s="36">
        <f t="shared" ca="1" si="9"/>
        <v>0.3500000000000002</v>
      </c>
      <c r="AA87">
        <f t="shared" ca="1" si="8"/>
        <v>0.55868888500000002</v>
      </c>
    </row>
    <row r="88" spans="26:27" x14ac:dyDescent="0.2">
      <c r="Z88" s="36">
        <f t="shared" ca="1" si="9"/>
        <v>0.36000000000000021</v>
      </c>
      <c r="AA88">
        <f t="shared" ca="1" si="8"/>
        <v>0.56213431136000003</v>
      </c>
    </row>
    <row r="89" spans="26:27" x14ac:dyDescent="0.2">
      <c r="Z89" s="36">
        <f t="shared" ca="1" si="9"/>
        <v>0.37000000000000022</v>
      </c>
      <c r="AA89">
        <f t="shared" ca="1" si="8"/>
        <v>0.56563564468000005</v>
      </c>
    </row>
    <row r="90" spans="26:27" x14ac:dyDescent="0.2">
      <c r="Z90" s="36">
        <f t="shared" ca="1" si="9"/>
        <v>0.38000000000000023</v>
      </c>
      <c r="AA90">
        <f t="shared" ca="1" si="8"/>
        <v>0.56919020032000012</v>
      </c>
    </row>
    <row r="91" spans="26:27" x14ac:dyDescent="0.2">
      <c r="Z91" s="36">
        <f t="shared" ca="1" si="9"/>
        <v>0.39000000000000024</v>
      </c>
      <c r="AA91">
        <f t="shared" ca="1" si="8"/>
        <v>0.57279529364000015</v>
      </c>
    </row>
    <row r="92" spans="26:27" x14ac:dyDescent="0.2">
      <c r="Z92" s="36">
        <f t="shared" ca="1" si="9"/>
        <v>0.40000000000000024</v>
      </c>
      <c r="AA92">
        <f t="shared" ca="1" si="8"/>
        <v>0.57644824000000017</v>
      </c>
    </row>
    <row r="93" spans="26:27" x14ac:dyDescent="0.2">
      <c r="Z93" s="36">
        <f t="shared" ref="Z93:Z151" ca="1" si="12">+Z92+0.01</f>
        <v>0.41000000000000025</v>
      </c>
      <c r="AA93">
        <f t="shared" ca="1" si="8"/>
        <v>0.58014635476000009</v>
      </c>
    </row>
    <row r="94" spans="26:27" x14ac:dyDescent="0.2">
      <c r="Z94" s="36">
        <f t="shared" ca="1" si="12"/>
        <v>0.42000000000000026</v>
      </c>
      <c r="AA94">
        <f t="shared" ca="1" si="8"/>
        <v>0.58388695328000007</v>
      </c>
    </row>
    <row r="95" spans="26:27" x14ac:dyDescent="0.2">
      <c r="Z95" s="36">
        <f t="shared" ca="1" si="12"/>
        <v>0.43000000000000027</v>
      </c>
      <c r="AA95">
        <f t="shared" ca="1" si="8"/>
        <v>0.58766735092000011</v>
      </c>
    </row>
    <row r="96" spans="26:27" x14ac:dyDescent="0.2">
      <c r="Z96" s="36">
        <f t="shared" ca="1" si="12"/>
        <v>0.44000000000000028</v>
      </c>
      <c r="AA96">
        <f t="shared" ca="1" si="8"/>
        <v>0.59148486304000003</v>
      </c>
    </row>
    <row r="97" spans="26:27" x14ac:dyDescent="0.2">
      <c r="Z97" s="36">
        <f t="shared" ca="1" si="12"/>
        <v>0.45000000000000029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0.59533680500000008</v>
      </c>
    </row>
    <row r="98" spans="26:27" x14ac:dyDescent="0.2">
      <c r="Z98" s="36">
        <f t="shared" ca="1" si="12"/>
        <v>0.4600000000000003</v>
      </c>
      <c r="AA98">
        <f t="shared" ca="1" si="13"/>
        <v>0.59922049216000006</v>
      </c>
    </row>
    <row r="99" spans="26:27" x14ac:dyDescent="0.2">
      <c r="Z99" s="36">
        <f t="shared" ca="1" si="12"/>
        <v>0.47000000000000031</v>
      </c>
      <c r="AA99">
        <f t="shared" ca="1" si="13"/>
        <v>0.60313323988000012</v>
      </c>
    </row>
    <row r="100" spans="26:27" x14ac:dyDescent="0.2">
      <c r="Z100" s="36">
        <f t="shared" ca="1" si="12"/>
        <v>0.48000000000000032</v>
      </c>
      <c r="AA100">
        <f t="shared" ca="1" si="13"/>
        <v>0.60707236352000016</v>
      </c>
    </row>
    <row r="101" spans="26:27" x14ac:dyDescent="0.2">
      <c r="Z101" s="36">
        <f t="shared" ca="1" si="12"/>
        <v>0.49000000000000032</v>
      </c>
      <c r="AA101">
        <f t="shared" ca="1" si="13"/>
        <v>0.61103517844000022</v>
      </c>
    </row>
    <row r="102" spans="26:27" x14ac:dyDescent="0.2">
      <c r="Z102" s="36">
        <f t="shared" ca="1" si="12"/>
        <v>0.50000000000000033</v>
      </c>
      <c r="AA102">
        <f t="shared" ca="1" si="13"/>
        <v>0.61501900000000009</v>
      </c>
    </row>
    <row r="103" spans="26:27" x14ac:dyDescent="0.2">
      <c r="Z103" s="36">
        <f t="shared" ca="1" si="12"/>
        <v>0.51000000000000034</v>
      </c>
      <c r="AA103">
        <f t="shared" ca="1" si="13"/>
        <v>0.61902114356000015</v>
      </c>
    </row>
    <row r="104" spans="26:27" x14ac:dyDescent="0.2">
      <c r="Z104" s="36">
        <f t="shared" ca="1" si="12"/>
        <v>0.52000000000000035</v>
      </c>
      <c r="AA104">
        <f t="shared" ca="1" si="13"/>
        <v>0.62303892448000009</v>
      </c>
    </row>
    <row r="105" spans="26:27" x14ac:dyDescent="0.2">
      <c r="Z105" s="36">
        <f t="shared" ca="1" si="12"/>
        <v>0.53000000000000036</v>
      </c>
      <c r="AA105">
        <f t="shared" ca="1" si="13"/>
        <v>0.62706965812000015</v>
      </c>
    </row>
    <row r="106" spans="26:27" x14ac:dyDescent="0.2">
      <c r="Z106" s="36">
        <f t="shared" ca="1" si="12"/>
        <v>0.54000000000000037</v>
      </c>
      <c r="AA106">
        <f t="shared" ca="1" si="13"/>
        <v>0.63111065984000014</v>
      </c>
    </row>
    <row r="107" spans="26:27" x14ac:dyDescent="0.2">
      <c r="Z107" s="36">
        <f t="shared" ca="1" si="12"/>
        <v>0.55000000000000038</v>
      </c>
      <c r="AA107">
        <f t="shared" ca="1" si="13"/>
        <v>0.63515924500000009</v>
      </c>
    </row>
    <row r="108" spans="26:27" x14ac:dyDescent="0.2">
      <c r="Z108" s="36">
        <f t="shared" ca="1" si="12"/>
        <v>0.56000000000000039</v>
      </c>
      <c r="AA108">
        <f t="shared" ca="1" si="13"/>
        <v>0.63921272896000014</v>
      </c>
    </row>
    <row r="109" spans="26:27" x14ac:dyDescent="0.2">
      <c r="Z109" s="36">
        <f t="shared" ca="1" si="12"/>
        <v>0.5700000000000004</v>
      </c>
      <c r="AA109">
        <f t="shared" ca="1" si="13"/>
        <v>0.6432684270800002</v>
      </c>
    </row>
    <row r="110" spans="26:27" x14ac:dyDescent="0.2">
      <c r="Z110" s="36">
        <f t="shared" ca="1" si="12"/>
        <v>0.5800000000000004</v>
      </c>
      <c r="AA110">
        <f t="shared" ca="1" si="13"/>
        <v>0.64732365472000009</v>
      </c>
    </row>
    <row r="111" spans="26:27" x14ac:dyDescent="0.2">
      <c r="Z111" s="36">
        <f t="shared" ca="1" si="12"/>
        <v>0.59000000000000041</v>
      </c>
      <c r="AA111">
        <f t="shared" ca="1" si="13"/>
        <v>0.65137572724000015</v>
      </c>
    </row>
    <row r="112" spans="26:27" x14ac:dyDescent="0.2">
      <c r="Z112" s="36">
        <f t="shared" ca="1" si="12"/>
        <v>0.60000000000000042</v>
      </c>
      <c r="AA112">
        <f t="shared" ca="1" si="13"/>
        <v>0.65542196000000008</v>
      </c>
    </row>
    <row r="113" spans="26:27" x14ac:dyDescent="0.2">
      <c r="Z113" s="36">
        <f t="shared" ca="1" si="12"/>
        <v>0.61000000000000043</v>
      </c>
      <c r="AA113">
        <f t="shared" ca="1" si="13"/>
        <v>0.65945966836000014</v>
      </c>
    </row>
    <row r="114" spans="26:27" x14ac:dyDescent="0.2">
      <c r="Z114" s="36">
        <f t="shared" ca="1" si="12"/>
        <v>0.62000000000000044</v>
      </c>
      <c r="AA114">
        <f t="shared" ca="1" si="13"/>
        <v>0.66348616768000024</v>
      </c>
    </row>
    <row r="115" spans="26:27" x14ac:dyDescent="0.2">
      <c r="Z115" s="36">
        <f t="shared" ca="1" si="12"/>
        <v>0.63000000000000045</v>
      </c>
      <c r="AA115">
        <f t="shared" ca="1" si="13"/>
        <v>0.66749877332000018</v>
      </c>
    </row>
    <row r="116" spans="26:27" x14ac:dyDescent="0.2">
      <c r="Z116" s="36">
        <f t="shared" ca="1" si="12"/>
        <v>0.64000000000000046</v>
      </c>
      <c r="AA116">
        <f t="shared" ca="1" si="13"/>
        <v>0.67149480064000022</v>
      </c>
    </row>
    <row r="117" spans="26:27" x14ac:dyDescent="0.2">
      <c r="Z117" s="36">
        <f t="shared" ca="1" si="12"/>
        <v>0.65000000000000047</v>
      </c>
      <c r="AA117">
        <f t="shared" ca="1" si="13"/>
        <v>0.67547156500000016</v>
      </c>
    </row>
    <row r="118" spans="26:27" x14ac:dyDescent="0.2">
      <c r="Z118" s="36">
        <f t="shared" ca="1" si="12"/>
        <v>0.66000000000000048</v>
      </c>
      <c r="AA118">
        <f t="shared" ca="1" si="13"/>
        <v>0.67942638176000014</v>
      </c>
    </row>
    <row r="119" spans="26:27" x14ac:dyDescent="0.2">
      <c r="Z119" s="36">
        <f t="shared" ca="1" si="12"/>
        <v>0.67000000000000048</v>
      </c>
      <c r="AA119">
        <f t="shared" ca="1" si="13"/>
        <v>0.6833565662800003</v>
      </c>
    </row>
    <row r="120" spans="26:27" x14ac:dyDescent="0.2">
      <c r="Z120" s="36">
        <f t="shared" ca="1" si="12"/>
        <v>0.68000000000000049</v>
      </c>
      <c r="AA120">
        <f t="shared" ca="1" si="13"/>
        <v>0.68725943392000011</v>
      </c>
    </row>
    <row r="121" spans="26:27" x14ac:dyDescent="0.2">
      <c r="Z121" s="36">
        <f t="shared" ca="1" si="12"/>
        <v>0.6900000000000005</v>
      </c>
      <c r="AA121">
        <f t="shared" ca="1" si="13"/>
        <v>0.69113230004000026</v>
      </c>
    </row>
    <row r="122" spans="26:27" x14ac:dyDescent="0.2">
      <c r="Z122" s="36">
        <f t="shared" ca="1" si="12"/>
        <v>0.70000000000000051</v>
      </c>
      <c r="AA122">
        <f t="shared" ca="1" si="13"/>
        <v>0.69497248000000011</v>
      </c>
    </row>
    <row r="123" spans="26:27" x14ac:dyDescent="0.2">
      <c r="Z123" s="36">
        <f t="shared" ca="1" si="12"/>
        <v>0.71000000000000052</v>
      </c>
      <c r="AA123">
        <f t="shared" ca="1" si="13"/>
        <v>0.69877728916000015</v>
      </c>
    </row>
    <row r="124" spans="26:27" x14ac:dyDescent="0.2">
      <c r="Z124" s="36">
        <f t="shared" ca="1" si="12"/>
        <v>0.72000000000000053</v>
      </c>
      <c r="AA124">
        <f t="shared" ca="1" si="13"/>
        <v>0.70254404288000016</v>
      </c>
    </row>
    <row r="125" spans="26:27" x14ac:dyDescent="0.2">
      <c r="Z125" s="36">
        <f t="shared" ca="1" si="12"/>
        <v>0.73000000000000054</v>
      </c>
      <c r="AA125">
        <f t="shared" ca="1" si="13"/>
        <v>0.70627005652000019</v>
      </c>
    </row>
    <row r="126" spans="26:27" x14ac:dyDescent="0.2">
      <c r="Z126" s="36">
        <f t="shared" ca="1" si="12"/>
        <v>0.74000000000000055</v>
      </c>
      <c r="AA126">
        <f t="shared" ca="1" si="13"/>
        <v>0.70995264544000025</v>
      </c>
    </row>
    <row r="127" spans="26:27" x14ac:dyDescent="0.2">
      <c r="Z127" s="36">
        <f t="shared" ca="1" si="12"/>
        <v>0.75000000000000056</v>
      </c>
      <c r="AA127">
        <f t="shared" ca="1" si="13"/>
        <v>0.71358912500000016</v>
      </c>
    </row>
    <row r="128" spans="26:27" x14ac:dyDescent="0.2">
      <c r="Z128" s="36">
        <f t="shared" ca="1" si="12"/>
        <v>0.76000000000000056</v>
      </c>
      <c r="AA128">
        <f t="shared" ca="1" si="13"/>
        <v>0.71717681056000027</v>
      </c>
    </row>
    <row r="129" spans="26:27" x14ac:dyDescent="0.2">
      <c r="Z129" s="36">
        <f t="shared" ca="1" si="12"/>
        <v>0.77000000000000057</v>
      </c>
      <c r="AA129">
        <f t="shared" ca="1" si="13"/>
        <v>0.72071301748000005</v>
      </c>
    </row>
    <row r="130" spans="26:27" x14ac:dyDescent="0.2">
      <c r="Z130" s="36">
        <f t="shared" ca="1" si="12"/>
        <v>0.78000000000000058</v>
      </c>
      <c r="AA130">
        <f t="shared" ca="1" si="13"/>
        <v>0.72419506112000021</v>
      </c>
    </row>
    <row r="131" spans="26:27" x14ac:dyDescent="0.2">
      <c r="Z131" s="36">
        <f t="shared" ca="1" si="12"/>
        <v>0.79000000000000059</v>
      </c>
      <c r="AA131">
        <f t="shared" ca="1" si="13"/>
        <v>0.72762025684000009</v>
      </c>
    </row>
    <row r="132" spans="26:27" x14ac:dyDescent="0.2">
      <c r="Z132" s="36">
        <f t="shared" ca="1" si="12"/>
        <v>0.8000000000000006</v>
      </c>
      <c r="AA132">
        <f t="shared" ca="1" si="13"/>
        <v>0.73098592000000018</v>
      </c>
    </row>
    <row r="133" spans="26:27" x14ac:dyDescent="0.2">
      <c r="Z133" s="36">
        <f t="shared" ca="1" si="12"/>
        <v>0.81000000000000061</v>
      </c>
      <c r="AA133">
        <f t="shared" ca="1" si="13"/>
        <v>0.73428936596000016</v>
      </c>
    </row>
    <row r="134" spans="26:27" x14ac:dyDescent="0.2">
      <c r="Z134" s="36">
        <f t="shared" ca="1" si="12"/>
        <v>0.82000000000000062</v>
      </c>
      <c r="AA134">
        <f t="shared" ca="1" si="13"/>
        <v>0.73752791008000029</v>
      </c>
    </row>
    <row r="135" spans="26:27" x14ac:dyDescent="0.2">
      <c r="Z135" s="36">
        <f t="shared" ca="1" si="12"/>
        <v>0.83000000000000063</v>
      </c>
      <c r="AA135">
        <f t="shared" ca="1" si="13"/>
        <v>0.74069886772000015</v>
      </c>
    </row>
    <row r="136" spans="26:27" x14ac:dyDescent="0.2">
      <c r="Z136" s="36">
        <f t="shared" ca="1" si="12"/>
        <v>0.84000000000000064</v>
      </c>
      <c r="AA136">
        <f t="shared" ca="1" si="13"/>
        <v>0.74379955424000022</v>
      </c>
    </row>
    <row r="137" spans="26:27" x14ac:dyDescent="0.2">
      <c r="Z137" s="36">
        <f t="shared" ca="1" si="12"/>
        <v>0.85000000000000064</v>
      </c>
      <c r="AA137">
        <f t="shared" ca="1" si="13"/>
        <v>0.74682728500000017</v>
      </c>
    </row>
    <row r="138" spans="26:27" x14ac:dyDescent="0.2">
      <c r="Z138" s="36">
        <f t="shared" ca="1" si="12"/>
        <v>0.86000000000000065</v>
      </c>
      <c r="AA138">
        <f t="shared" ca="1" si="13"/>
        <v>0.74977937536000006</v>
      </c>
    </row>
    <row r="139" spans="26:27" x14ac:dyDescent="0.2">
      <c r="Z139" s="36">
        <f t="shared" ca="1" si="12"/>
        <v>0.87000000000000066</v>
      </c>
      <c r="AA139">
        <f t="shared" ca="1" si="13"/>
        <v>0.75265314068000011</v>
      </c>
    </row>
    <row r="140" spans="26:27" x14ac:dyDescent="0.2">
      <c r="Z140" s="36">
        <f t="shared" ca="1" si="12"/>
        <v>0.88000000000000067</v>
      </c>
      <c r="AA140">
        <f t="shared" ca="1" si="13"/>
        <v>0.75544589632000014</v>
      </c>
    </row>
    <row r="141" spans="26:27" x14ac:dyDescent="0.2">
      <c r="Z141" s="36">
        <f t="shared" ca="1" si="12"/>
        <v>0.89000000000000068</v>
      </c>
      <c r="AA141">
        <f t="shared" ca="1" si="13"/>
        <v>0.75815495764000007</v>
      </c>
    </row>
    <row r="142" spans="26:27" x14ac:dyDescent="0.2">
      <c r="Z142" s="36">
        <f t="shared" ca="1" si="12"/>
        <v>0.90000000000000069</v>
      </c>
      <c r="AA142">
        <f t="shared" ca="1" si="13"/>
        <v>0.76077763999999992</v>
      </c>
    </row>
    <row r="143" spans="26:27" x14ac:dyDescent="0.2">
      <c r="Z143" s="36">
        <f t="shared" ca="1" si="12"/>
        <v>0.9100000000000007</v>
      </c>
      <c r="AA143">
        <f t="shared" ca="1" si="13"/>
        <v>0.76331125876000017</v>
      </c>
    </row>
    <row r="144" spans="26:27" x14ac:dyDescent="0.2">
      <c r="Z144" s="36">
        <f t="shared" ca="1" si="12"/>
        <v>0.92000000000000071</v>
      </c>
      <c r="AA144">
        <f t="shared" ca="1" si="13"/>
        <v>0.76575312928000017</v>
      </c>
    </row>
    <row r="145" spans="26:27" x14ac:dyDescent="0.2">
      <c r="Z145" s="36">
        <f t="shared" ca="1" si="12"/>
        <v>0.93000000000000071</v>
      </c>
      <c r="AA145">
        <f t="shared" ca="1" si="13"/>
        <v>0.76810056692000006</v>
      </c>
    </row>
    <row r="146" spans="26:27" x14ac:dyDescent="0.2">
      <c r="Z146" s="36">
        <f t="shared" ca="1" si="12"/>
        <v>0.94000000000000072</v>
      </c>
      <c r="AA146">
        <f t="shared" ca="1" si="13"/>
        <v>0.7703508870400001</v>
      </c>
    </row>
    <row r="147" spans="26:27" x14ac:dyDescent="0.2">
      <c r="Z147" s="36">
        <f t="shared" ca="1" si="12"/>
        <v>0.95000000000000073</v>
      </c>
      <c r="AA147">
        <f t="shared" ca="1" si="13"/>
        <v>0.77250140500000009</v>
      </c>
    </row>
    <row r="148" spans="26:27" x14ac:dyDescent="0.2">
      <c r="Z148" s="36">
        <f t="shared" ca="1" si="12"/>
        <v>0.96000000000000074</v>
      </c>
      <c r="AA148">
        <f t="shared" ca="1" si="13"/>
        <v>0.77454943616000005</v>
      </c>
    </row>
    <row r="149" spans="26:27" x14ac:dyDescent="0.2">
      <c r="Z149" s="36">
        <f t="shared" ca="1" si="12"/>
        <v>0.97000000000000075</v>
      </c>
      <c r="AA149">
        <f t="shared" ca="1" si="13"/>
        <v>0.77649229588000013</v>
      </c>
    </row>
    <row r="150" spans="26:27" x14ac:dyDescent="0.2">
      <c r="Z150" s="36">
        <f t="shared" ca="1" si="12"/>
        <v>0.98000000000000076</v>
      </c>
      <c r="AA150">
        <f t="shared" ca="1" si="13"/>
        <v>0.77832729952000002</v>
      </c>
    </row>
    <row r="151" spans="26:27" x14ac:dyDescent="0.2">
      <c r="Z151" s="36">
        <f t="shared" ca="1" si="12"/>
        <v>0.99000000000000077</v>
      </c>
      <c r="AA151">
        <f t="shared" ca="1" si="13"/>
        <v>0.78005176244000018</v>
      </c>
    </row>
    <row r="152" spans="26:27" x14ac:dyDescent="0.2">
      <c r="Z152" s="36">
        <f t="shared" ref="Z152:Z160" ca="1" si="14">+Z151+0.01</f>
        <v>1.0000000000000007</v>
      </c>
      <c r="AA152">
        <f t="shared" ca="1" si="13"/>
        <v>0.781663</v>
      </c>
    </row>
    <row r="153" spans="26:27" x14ac:dyDescent="0.2">
      <c r="Z153" s="36">
        <f t="shared" ca="1" si="14"/>
        <v>1.0100000000000007</v>
      </c>
      <c r="AA153">
        <f t="shared" ca="1" si="13"/>
        <v>0.78315832756000003</v>
      </c>
    </row>
    <row r="154" spans="26:27" x14ac:dyDescent="0.2">
      <c r="Z154" s="36">
        <f t="shared" ca="1" si="14"/>
        <v>1.0200000000000007</v>
      </c>
      <c r="AA154">
        <f t="shared" ca="1" si="13"/>
        <v>0.7845350604800001</v>
      </c>
    </row>
    <row r="155" spans="26:27" x14ac:dyDescent="0.2">
      <c r="Z155" s="36">
        <f t="shared" ca="1" si="14"/>
        <v>1.0300000000000007</v>
      </c>
      <c r="AA155">
        <f t="shared" ca="1" si="13"/>
        <v>0.78579051412000012</v>
      </c>
    </row>
    <row r="156" spans="26:27" x14ac:dyDescent="0.2">
      <c r="Z156" s="36">
        <f t="shared" ca="1" si="14"/>
        <v>1.0400000000000007</v>
      </c>
      <c r="AA156">
        <f t="shared" ca="1" si="13"/>
        <v>0.78692200383999988</v>
      </c>
    </row>
    <row r="157" spans="26:27" x14ac:dyDescent="0.2">
      <c r="Z157" s="36">
        <f t="shared" ca="1" si="14"/>
        <v>1.0500000000000007</v>
      </c>
      <c r="AA157">
        <f t="shared" ca="1" si="13"/>
        <v>0.78792684499999999</v>
      </c>
    </row>
    <row r="158" spans="26:27" x14ac:dyDescent="0.2">
      <c r="Z158" s="36">
        <f t="shared" ca="1" si="14"/>
        <v>1.0600000000000007</v>
      </c>
      <c r="AA158">
        <f t="shared" ca="1" si="13"/>
        <v>0.7888023529599999</v>
      </c>
    </row>
    <row r="159" spans="26:27" x14ac:dyDescent="0.2">
      <c r="Z159" s="36">
        <f t="shared" ca="1" si="14"/>
        <v>1.0700000000000007</v>
      </c>
      <c r="AA159">
        <f t="shared" ca="1" si="13"/>
        <v>0.78954584307999998</v>
      </c>
    </row>
    <row r="160" spans="26:27" x14ac:dyDescent="0.2">
      <c r="Z160" s="36">
        <f t="shared" ca="1" si="14"/>
        <v>1.0800000000000007</v>
      </c>
      <c r="AA160">
        <f t="shared" ca="1" si="13"/>
        <v>0.79015463071999992</v>
      </c>
    </row>
    <row r="161" spans="26:27" x14ac:dyDescent="0.2">
      <c r="Z161" s="36">
        <f t="shared" ref="Z161:Z200" ca="1" si="15">+Z160+0.01</f>
        <v>1.0900000000000007</v>
      </c>
      <c r="AA161">
        <f t="shared" ca="1" si="13"/>
        <v>0.79062603123999997</v>
      </c>
    </row>
    <row r="162" spans="26:27" x14ac:dyDescent="0.2">
      <c r="Z162" s="36">
        <f t="shared" ca="1" si="15"/>
        <v>1.1000000000000008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0.79095735999999994</v>
      </c>
    </row>
    <row r="163" spans="26:27" x14ac:dyDescent="0.2">
      <c r="Z163" s="36">
        <f t="shared" ca="1" si="15"/>
        <v>1.1100000000000008</v>
      </c>
      <c r="AA163">
        <f t="shared" ca="1" si="16"/>
        <v>0.79114593235999997</v>
      </c>
    </row>
    <row r="164" spans="26:27" x14ac:dyDescent="0.2">
      <c r="Z164" s="36">
        <f t="shared" ca="1" si="15"/>
        <v>1.1200000000000008</v>
      </c>
      <c r="AA164">
        <f t="shared" ca="1" si="16"/>
        <v>0.79118906368000008</v>
      </c>
    </row>
    <row r="165" spans="26:27" x14ac:dyDescent="0.2">
      <c r="Z165" s="36">
        <f t="shared" ca="1" si="15"/>
        <v>1.1300000000000008</v>
      </c>
      <c r="AA165">
        <f t="shared" ca="1" si="16"/>
        <v>0.79108406931999986</v>
      </c>
    </row>
    <row r="166" spans="26:27" x14ac:dyDescent="0.2">
      <c r="Z166" s="36">
        <f t="shared" ca="1" si="15"/>
        <v>1.1400000000000008</v>
      </c>
      <c r="AA166">
        <f t="shared" ca="1" si="16"/>
        <v>0.79082826464</v>
      </c>
    </row>
    <row r="167" spans="26:27" x14ac:dyDescent="0.2">
      <c r="Z167" s="36">
        <f t="shared" ca="1" si="15"/>
        <v>1.1500000000000008</v>
      </c>
      <c r="AA167">
        <f t="shared" ca="1" si="16"/>
        <v>0.79041896499999986</v>
      </c>
    </row>
    <row r="168" spans="26:27" x14ac:dyDescent="0.2">
      <c r="Z168" s="36">
        <f t="shared" ca="1" si="15"/>
        <v>1.1600000000000008</v>
      </c>
      <c r="AA168">
        <f t="shared" ca="1" si="16"/>
        <v>0.78985348575999992</v>
      </c>
    </row>
    <row r="169" spans="26:27" x14ac:dyDescent="0.2">
      <c r="Z169" s="36">
        <f t="shared" ca="1" si="15"/>
        <v>1.1700000000000008</v>
      </c>
      <c r="AA169">
        <f t="shared" ca="1" si="16"/>
        <v>0.78912914227999997</v>
      </c>
    </row>
    <row r="170" spans="26:27" x14ac:dyDescent="0.2">
      <c r="Z170" s="36">
        <f t="shared" ca="1" si="15"/>
        <v>1.1800000000000008</v>
      </c>
      <c r="AA170">
        <f t="shared" ca="1" si="16"/>
        <v>0.78824324991999983</v>
      </c>
    </row>
    <row r="171" spans="26:27" x14ac:dyDescent="0.2">
      <c r="Z171" s="36">
        <f t="shared" ca="1" si="15"/>
        <v>1.1900000000000008</v>
      </c>
      <c r="AA171">
        <f t="shared" ca="1" si="16"/>
        <v>0.78719312403999986</v>
      </c>
    </row>
    <row r="172" spans="26:27" x14ac:dyDescent="0.2">
      <c r="Z172" s="36">
        <f t="shared" ca="1" si="15"/>
        <v>1.2000000000000008</v>
      </c>
      <c r="AA172">
        <f t="shared" ca="1" si="16"/>
        <v>0.78597607999999985</v>
      </c>
    </row>
    <row r="173" spans="26:27" x14ac:dyDescent="0.2">
      <c r="Z173" s="36">
        <f t="shared" ca="1" si="15"/>
        <v>1.2100000000000009</v>
      </c>
      <c r="AA173">
        <f t="shared" ca="1" si="16"/>
        <v>0.78458943315999963</v>
      </c>
    </row>
    <row r="174" spans="26:27" x14ac:dyDescent="0.2">
      <c r="Z174" s="36">
        <f t="shared" ca="1" si="15"/>
        <v>1.2200000000000009</v>
      </c>
      <c r="AA174">
        <f t="shared" ca="1" si="16"/>
        <v>0.78303049887999965</v>
      </c>
    </row>
    <row r="175" spans="26:27" x14ac:dyDescent="0.2">
      <c r="Z175" s="36">
        <f t="shared" ca="1" si="15"/>
        <v>1.2300000000000009</v>
      </c>
      <c r="AA175">
        <f t="shared" ca="1" si="16"/>
        <v>0.78129659251999961</v>
      </c>
    </row>
    <row r="176" spans="26:27" x14ac:dyDescent="0.2">
      <c r="Z176" s="36">
        <f t="shared" ca="1" si="15"/>
        <v>1.2400000000000009</v>
      </c>
      <c r="AA176">
        <f t="shared" ca="1" si="16"/>
        <v>0.77938502943999988</v>
      </c>
    </row>
    <row r="177" spans="26:27" x14ac:dyDescent="0.2">
      <c r="Z177" s="36">
        <f t="shared" ca="1" si="15"/>
        <v>1.2500000000000009</v>
      </c>
      <c r="AA177">
        <f t="shared" ca="1" si="16"/>
        <v>0.7772931249999997</v>
      </c>
    </row>
    <row r="178" spans="26:27" x14ac:dyDescent="0.2">
      <c r="Z178" s="36">
        <f t="shared" ca="1" si="15"/>
        <v>1.2600000000000009</v>
      </c>
      <c r="AA178">
        <f t="shared" ca="1" si="16"/>
        <v>0.77501819455999954</v>
      </c>
    </row>
    <row r="179" spans="26:27" x14ac:dyDescent="0.2">
      <c r="Z179" s="36">
        <f t="shared" ca="1" si="15"/>
        <v>1.2700000000000009</v>
      </c>
      <c r="AA179">
        <f t="shared" ca="1" si="16"/>
        <v>0.77255755347999977</v>
      </c>
    </row>
    <row r="180" spans="26:27" x14ac:dyDescent="0.2">
      <c r="Z180" s="36">
        <f t="shared" ca="1" si="15"/>
        <v>1.2800000000000009</v>
      </c>
      <c r="AA180">
        <f t="shared" ca="1" si="16"/>
        <v>0.76990851711999952</v>
      </c>
    </row>
    <row r="181" spans="26:27" x14ac:dyDescent="0.2">
      <c r="Z181" s="36">
        <f t="shared" ca="1" si="15"/>
        <v>1.2900000000000009</v>
      </c>
      <c r="AA181">
        <f t="shared" ca="1" si="16"/>
        <v>0.7670684008399995</v>
      </c>
    </row>
    <row r="182" spans="26:27" x14ac:dyDescent="0.2">
      <c r="Z182" s="36">
        <f t="shared" ca="1" si="15"/>
        <v>1.3000000000000009</v>
      </c>
      <c r="AA182">
        <f t="shared" ca="1" si="16"/>
        <v>0.76403451999999972</v>
      </c>
    </row>
    <row r="183" spans="26:27" x14ac:dyDescent="0.2">
      <c r="Z183" s="36">
        <f t="shared" ca="1" si="15"/>
        <v>1.3100000000000009</v>
      </c>
      <c r="AA183">
        <f t="shared" ca="1" si="16"/>
        <v>0.76080418995999977</v>
      </c>
    </row>
    <row r="184" spans="26:27" x14ac:dyDescent="0.2">
      <c r="Z184" s="36">
        <f t="shared" ca="1" si="15"/>
        <v>1.320000000000001</v>
      </c>
      <c r="AA184">
        <f t="shared" ca="1" si="16"/>
        <v>0.75737472607999945</v>
      </c>
    </row>
    <row r="185" spans="26:27" x14ac:dyDescent="0.2">
      <c r="Z185" s="36">
        <f t="shared" ca="1" si="15"/>
        <v>1.330000000000001</v>
      </c>
      <c r="AA185">
        <f t="shared" ca="1" si="16"/>
        <v>0.75374344371999968</v>
      </c>
    </row>
    <row r="186" spans="26:27" x14ac:dyDescent="0.2">
      <c r="Z186" s="36">
        <f t="shared" ca="1" si="15"/>
        <v>1.340000000000001</v>
      </c>
      <c r="AA186">
        <f t="shared" ca="1" si="16"/>
        <v>0.74990765823999972</v>
      </c>
    </row>
    <row r="187" spans="26:27" x14ac:dyDescent="0.2">
      <c r="Z187" s="36">
        <f t="shared" ca="1" si="15"/>
        <v>1.350000000000001</v>
      </c>
      <c r="AA187">
        <f t="shared" ca="1" si="16"/>
        <v>0.74586468499999947</v>
      </c>
    </row>
    <row r="188" spans="26:27" x14ac:dyDescent="0.2">
      <c r="Z188" s="36">
        <f t="shared" ca="1" si="15"/>
        <v>1.360000000000001</v>
      </c>
      <c r="AA188">
        <f t="shared" ca="1" si="16"/>
        <v>0.7416118393599993</v>
      </c>
    </row>
    <row r="189" spans="26:27" x14ac:dyDescent="0.2">
      <c r="Z189" s="36">
        <f t="shared" ca="1" si="15"/>
        <v>1.370000000000001</v>
      </c>
      <c r="AA189">
        <f t="shared" ca="1" si="16"/>
        <v>0.73714643667999957</v>
      </c>
    </row>
    <row r="190" spans="26:27" x14ac:dyDescent="0.2">
      <c r="Z190" s="36">
        <f t="shared" ca="1" si="15"/>
        <v>1.380000000000001</v>
      </c>
      <c r="AA190">
        <f t="shared" ca="1" si="16"/>
        <v>0.73246579231999953</v>
      </c>
    </row>
    <row r="191" spans="26:27" x14ac:dyDescent="0.2">
      <c r="Z191" s="36">
        <f t="shared" ca="1" si="15"/>
        <v>1.390000000000001</v>
      </c>
      <c r="AA191">
        <f t="shared" ca="1" si="16"/>
        <v>0.72756722163999954</v>
      </c>
    </row>
    <row r="192" spans="26:27" x14ac:dyDescent="0.2">
      <c r="Z192" s="36">
        <f t="shared" ca="1" si="15"/>
        <v>1.400000000000001</v>
      </c>
      <c r="AA192">
        <f t="shared" ca="1" si="16"/>
        <v>0.72244803999999929</v>
      </c>
    </row>
    <row r="193" spans="26:27" x14ac:dyDescent="0.2">
      <c r="Z193" s="36">
        <f t="shared" ca="1" si="15"/>
        <v>1.410000000000001</v>
      </c>
      <c r="AA193">
        <f t="shared" ca="1" si="16"/>
        <v>0.71710556275999937</v>
      </c>
    </row>
    <row r="194" spans="26:27" x14ac:dyDescent="0.2">
      <c r="Z194" s="36">
        <f t="shared" ca="1" si="15"/>
        <v>1.420000000000001</v>
      </c>
      <c r="AA194">
        <f t="shared" ca="1" si="16"/>
        <v>0.71153710527999925</v>
      </c>
    </row>
    <row r="195" spans="26:27" x14ac:dyDescent="0.2">
      <c r="Z195" s="36">
        <f t="shared" ca="1" si="15"/>
        <v>1.430000000000001</v>
      </c>
      <c r="AA195">
        <f t="shared" ca="1" si="16"/>
        <v>0.70573998291999906</v>
      </c>
    </row>
    <row r="196" spans="26:27" x14ac:dyDescent="0.2">
      <c r="Z196" s="36">
        <f t="shared" ca="1" si="15"/>
        <v>1.4400000000000011</v>
      </c>
      <c r="AA196">
        <f t="shared" ca="1" si="16"/>
        <v>0.6997115110399994</v>
      </c>
    </row>
    <row r="197" spans="26:27" x14ac:dyDescent="0.2">
      <c r="Z197" s="36">
        <f t="shared" ca="1" si="15"/>
        <v>1.4500000000000011</v>
      </c>
      <c r="AA197">
        <f t="shared" ca="1" si="16"/>
        <v>0.69344900499999951</v>
      </c>
    </row>
    <row r="198" spans="26:27" x14ac:dyDescent="0.2">
      <c r="Z198" s="36">
        <f t="shared" ca="1" si="15"/>
        <v>1.4600000000000011</v>
      </c>
      <c r="AA198">
        <f t="shared" ca="1" si="16"/>
        <v>0.68694978015999886</v>
      </c>
    </row>
    <row r="199" spans="26:27" x14ac:dyDescent="0.2">
      <c r="Z199" s="36">
        <f t="shared" ca="1" si="15"/>
        <v>1.4700000000000011</v>
      </c>
      <c r="AA199">
        <f t="shared" ca="1" si="16"/>
        <v>0.68021115187999959</v>
      </c>
    </row>
    <row r="200" spans="26:27" x14ac:dyDescent="0.2">
      <c r="Z200" s="36">
        <f t="shared" ca="1" si="15"/>
        <v>1.4800000000000011</v>
      </c>
      <c r="AA200">
        <f t="shared" ca="1" si="16"/>
        <v>0.67323043551999917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topLeftCell="AE1" workbookViewId="0">
      <selection activeCell="BO1" sqref="BO1"/>
    </sheetView>
  </sheetViews>
  <sheetFormatPr defaultColWidth="8" defaultRowHeight="11.25" x14ac:dyDescent="0.2"/>
  <cols>
    <col min="1" max="2" width="8" style="40" customWidth="1"/>
    <col min="3" max="3" width="10" style="40" customWidth="1"/>
    <col min="4" max="4" width="8" style="40" customWidth="1"/>
    <col min="5" max="5" width="9.140625" style="40" customWidth="1"/>
    <col min="6" max="10" width="9.140625" style="40" hidden="1" customWidth="1"/>
    <col min="11" max="11" width="4.5703125" style="40" hidden="1" customWidth="1"/>
    <col min="12" max="13" width="8" style="40" hidden="1" customWidth="1"/>
    <col min="14" max="14" width="3" style="40" hidden="1" customWidth="1"/>
    <col min="15" max="16" width="8" style="40" hidden="1" customWidth="1"/>
    <col min="17" max="17" width="3.5703125" style="40" hidden="1" customWidth="1"/>
    <col min="18" max="19" width="8" style="40" hidden="1" customWidth="1"/>
    <col min="20" max="20" width="1.5703125" style="40" hidden="1" customWidth="1"/>
    <col min="21" max="21" width="8" style="40" hidden="1" customWidth="1"/>
    <col min="22" max="22" width="3.140625" style="40" hidden="1" customWidth="1"/>
    <col min="23" max="23" width="10" style="40" customWidth="1"/>
    <col min="24" max="24" width="11.7109375" style="40" hidden="1" customWidth="1"/>
    <col min="25" max="25" width="2.5703125" style="40" hidden="1" customWidth="1"/>
    <col min="26" max="30" width="10" style="40" hidden="1" customWidth="1"/>
    <col min="31" max="33" width="10" style="40" customWidth="1"/>
    <col min="34" max="35" width="10" style="40" hidden="1" customWidth="1"/>
    <col min="36" max="36" width="2.7109375" style="40" customWidth="1"/>
    <col min="37" max="37" width="9.7109375" style="40" customWidth="1"/>
    <col min="38" max="38" width="2.7109375" style="40" customWidth="1"/>
    <col min="39" max="40" width="10" style="40" customWidth="1"/>
    <col min="41" max="47" width="8" style="40" hidden="1" customWidth="1"/>
    <col min="48" max="48" width="8.140625" style="40" hidden="1" customWidth="1"/>
    <col min="49" max="50" width="8" style="40" hidden="1" customWidth="1"/>
    <col min="51" max="51" width="7.5703125" style="40" hidden="1" customWidth="1"/>
    <col min="52" max="58" width="8" style="40" hidden="1" customWidth="1"/>
    <col min="59" max="16384" width="8" style="40"/>
  </cols>
  <sheetData>
    <row r="1" spans="2:62" x14ac:dyDescent="0.2">
      <c r="AP1" s="65" t="s">
        <v>90</v>
      </c>
    </row>
    <row r="2" spans="2:62" ht="25.5" x14ac:dyDescent="0.35">
      <c r="B2" s="41" t="s">
        <v>34</v>
      </c>
    </row>
    <row r="3" spans="2:62" x14ac:dyDescent="0.2">
      <c r="AQ3" s="75" t="s">
        <v>63</v>
      </c>
      <c r="AR3" s="75" t="s">
        <v>62</v>
      </c>
      <c r="AS3" s="75" t="s">
        <v>64</v>
      </c>
    </row>
    <row r="4" spans="2:62" x14ac:dyDescent="0.2">
      <c r="C4" s="40" t="s">
        <v>4</v>
      </c>
      <c r="D4" s="62">
        <f>UnderlyingPrice</f>
        <v>4.641</v>
      </c>
      <c r="E4" s="62"/>
      <c r="F4" s="62"/>
      <c r="G4" s="62"/>
      <c r="H4" s="62"/>
      <c r="I4" s="62"/>
      <c r="J4" s="62"/>
      <c r="AP4" s="76" t="s">
        <v>65</v>
      </c>
      <c r="AQ4" s="77">
        <f>SQRT(2*PI())</f>
        <v>2.5066282746310002</v>
      </c>
      <c r="AR4" s="77">
        <f>SQRT(2*PI())</f>
        <v>2.5066282746310002</v>
      </c>
      <c r="AS4" s="78" t="s">
        <v>66</v>
      </c>
    </row>
    <row r="5" spans="2:62" x14ac:dyDescent="0.2">
      <c r="D5" s="43"/>
      <c r="E5" s="43"/>
      <c r="F5" s="43"/>
      <c r="G5" s="43"/>
      <c r="H5" s="43"/>
      <c r="I5" s="43"/>
      <c r="J5" s="43"/>
      <c r="AP5" s="76" t="s">
        <v>67</v>
      </c>
      <c r="AQ5" s="79">
        <f ca="1">D13</f>
        <v>3.7</v>
      </c>
      <c r="AR5" s="79">
        <f ca="1">D113</f>
        <v>5.9999999999999751</v>
      </c>
      <c r="AS5" s="78" t="s">
        <v>68</v>
      </c>
    </row>
    <row r="6" spans="2:62" x14ac:dyDescent="0.2">
      <c r="C6" s="40" t="s">
        <v>35</v>
      </c>
      <c r="D6" s="42">
        <f>Expiry-Today</f>
        <v>24</v>
      </c>
      <c r="E6" s="42"/>
      <c r="F6" s="42"/>
      <c r="G6" s="42"/>
      <c r="H6" s="42"/>
      <c r="I6" s="42"/>
      <c r="J6" s="42"/>
      <c r="AE6" s="40" t="s">
        <v>37</v>
      </c>
      <c r="AG6" s="89"/>
      <c r="AH6" s="89"/>
      <c r="AI6" s="89"/>
      <c r="AJ6" s="89"/>
      <c r="AP6" s="80" t="s">
        <v>69</v>
      </c>
      <c r="AQ6" s="81">
        <f ca="1">I13</f>
        <v>0.53491395848040024</v>
      </c>
      <c r="AR6" s="81">
        <f ca="1">I113</f>
        <v>0.54019584862285008</v>
      </c>
      <c r="AS6" s="78" t="s">
        <v>70</v>
      </c>
    </row>
    <row r="7" spans="2:62" x14ac:dyDescent="0.2">
      <c r="C7" s="40" t="s">
        <v>36</v>
      </c>
      <c r="D7" s="44">
        <f>IntRate</f>
        <v>4.5600000000000002E-2</v>
      </c>
      <c r="E7" s="44"/>
      <c r="F7" s="44"/>
      <c r="G7" s="44"/>
      <c r="H7" s="44"/>
      <c r="I7" s="44"/>
      <c r="J7" s="44"/>
      <c r="U7" s="40" t="s">
        <v>37</v>
      </c>
      <c r="W7" s="45">
        <f ca="1">SUM(W13:W142)*+(ROUNDUP(MAX(StrikeRange),1)-ROUNDDOWN(MIN(StrikeRange),1))/100</f>
        <v>0.96347862165488396</v>
      </c>
      <c r="AA7" s="45"/>
      <c r="AE7" s="45">
        <f ca="1">SUM(AE13:AE179)*(ROUNDUP(MAX(StrikeRange),1)-ROUNDDOWN(MIN(StrikeRange),1))/100</f>
        <v>0.9753396378994087</v>
      </c>
      <c r="AF7" s="45"/>
      <c r="AG7" s="45"/>
      <c r="AH7" s="45"/>
      <c r="AI7" s="45"/>
      <c r="AJ7" s="45"/>
      <c r="AK7" s="45"/>
      <c r="AL7" s="45"/>
      <c r="AM7" s="45"/>
      <c r="AP7" s="76" t="s">
        <v>71</v>
      </c>
      <c r="AQ7" s="77">
        <f>T/365.25</f>
        <v>6.5708418891170434E-2</v>
      </c>
      <c r="AR7" s="77">
        <f>T/365.25</f>
        <v>6.5708418891170434E-2</v>
      </c>
      <c r="AS7" s="78" t="s">
        <v>72</v>
      </c>
    </row>
    <row r="8" spans="2:62" x14ac:dyDescent="0.2">
      <c r="C8" s="40" t="s">
        <v>33</v>
      </c>
      <c r="D8" s="46">
        <f>Yield</f>
        <v>4.5600000000000002E-2</v>
      </c>
      <c r="E8" s="46"/>
      <c r="F8" s="46"/>
      <c r="G8" s="46"/>
      <c r="H8" s="46"/>
      <c r="I8" s="46"/>
      <c r="J8" s="46"/>
      <c r="O8" s="40" t="s">
        <v>38</v>
      </c>
      <c r="P8" s="47">
        <v>5.0000000000000001E-4</v>
      </c>
      <c r="AG8" s="45"/>
      <c r="AH8" s="45"/>
      <c r="AI8" s="45"/>
      <c r="AJ8" s="45"/>
      <c r="AK8" s="45"/>
      <c r="AL8" s="45"/>
      <c r="AM8" s="45"/>
      <c r="AN8" s="90"/>
      <c r="AP8" s="80" t="s">
        <v>73</v>
      </c>
      <c r="AQ8" s="81">
        <f ca="1">AQ6*SQRT(AQ7)</f>
        <v>0.13711799034301575</v>
      </c>
      <c r="AR8" s="81">
        <f ca="1">AR6*SQRT(AR7)</f>
        <v>0.13847193175744948</v>
      </c>
      <c r="AS8" s="82" t="s">
        <v>74</v>
      </c>
    </row>
    <row r="9" spans="2:62" x14ac:dyDescent="0.2">
      <c r="C9" s="40" t="s">
        <v>39</v>
      </c>
      <c r="D9" s="48">
        <f>EXP(-IntRate*T/365.25)</f>
        <v>0.99700818053706586</v>
      </c>
      <c r="E9" s="48"/>
      <c r="F9" s="48"/>
      <c r="G9" s="48"/>
      <c r="H9" s="48"/>
      <c r="I9" s="48"/>
      <c r="J9" s="48"/>
      <c r="AP9" s="76" t="s">
        <v>75</v>
      </c>
      <c r="AQ9" s="77">
        <f ca="1">((LN(AQ5/$D$4)+0.5*AQ8^2)/AQ8)*Gamma2</f>
        <v>-1.5250910068398054</v>
      </c>
      <c r="AR9" s="77">
        <f ca="1">((LN(AR5/$D$4)+0.5*AR8^2)/AR8)*Gamma2</f>
        <v>1.8524119422220298</v>
      </c>
      <c r="AS9" s="82" t="s">
        <v>76</v>
      </c>
    </row>
    <row r="10" spans="2:62" x14ac:dyDescent="0.2">
      <c r="L10" s="49" t="s">
        <v>1</v>
      </c>
      <c r="M10" s="49"/>
      <c r="O10" s="105" t="s">
        <v>100</v>
      </c>
      <c r="P10" s="49"/>
      <c r="R10" s="105" t="s">
        <v>101</v>
      </c>
      <c r="S10" s="49"/>
      <c r="AP10" s="76" t="s">
        <v>77</v>
      </c>
      <c r="AQ10" s="77">
        <f ca="1">AQ9^2</f>
        <v>2.3259025791436514</v>
      </c>
      <c r="AR10" s="77">
        <f ca="1">AR9^2</f>
        <v>3.4314300036867924</v>
      </c>
      <c r="AS10" s="83"/>
    </row>
    <row r="11" spans="2:62" x14ac:dyDescent="0.2">
      <c r="L11" s="50" t="s">
        <v>40</v>
      </c>
      <c r="M11" s="50" t="s">
        <v>41</v>
      </c>
      <c r="O11" s="50" t="s">
        <v>40</v>
      </c>
      <c r="P11" s="50" t="s">
        <v>41</v>
      </c>
      <c r="R11" s="50" t="s">
        <v>40</v>
      </c>
      <c r="S11" s="50" t="s">
        <v>41</v>
      </c>
      <c r="U11" s="51" t="s">
        <v>13</v>
      </c>
      <c r="W11" s="51" t="s">
        <v>42</v>
      </c>
      <c r="X11" s="51"/>
      <c r="AG11" s="51"/>
      <c r="AH11" s="51"/>
      <c r="AI11" s="51"/>
      <c r="AJ11" s="51"/>
      <c r="AK11" s="91" t="s">
        <v>92</v>
      </c>
      <c r="AL11" s="51"/>
      <c r="AM11" s="113" t="s">
        <v>93</v>
      </c>
      <c r="AN11" s="113"/>
      <c r="AP11" s="76" t="s">
        <v>78</v>
      </c>
      <c r="AQ11" s="77">
        <f ca="1">W13</f>
        <v>0.17666427935762932</v>
      </c>
      <c r="AR11" s="77">
        <f ca="1">W113</f>
        <v>5.4252346085056219E-2</v>
      </c>
      <c r="AS11" s="78" t="s">
        <v>79</v>
      </c>
      <c r="BI11" s="65" t="s">
        <v>116</v>
      </c>
    </row>
    <row r="12" spans="2:62" x14ac:dyDescent="0.2">
      <c r="D12" s="52" t="s">
        <v>0</v>
      </c>
      <c r="E12" s="40" t="s">
        <v>43</v>
      </c>
      <c r="F12" s="65" t="s">
        <v>50</v>
      </c>
      <c r="G12" s="65" t="s">
        <v>51</v>
      </c>
      <c r="H12" s="65" t="s">
        <v>49</v>
      </c>
      <c r="I12" s="40" t="s">
        <v>44</v>
      </c>
      <c r="J12" s="65" t="s">
        <v>48</v>
      </c>
      <c r="L12" s="50">
        <v>1</v>
      </c>
      <c r="M12" s="50">
        <v>0</v>
      </c>
      <c r="O12" s="50">
        <v>1</v>
      </c>
      <c r="P12" s="50">
        <v>0</v>
      </c>
      <c r="R12" s="50">
        <v>1</v>
      </c>
      <c r="S12" s="50">
        <v>0</v>
      </c>
      <c r="U12" s="53" t="s">
        <v>45</v>
      </c>
      <c r="W12" s="52" t="s">
        <v>45</v>
      </c>
      <c r="X12" s="54"/>
      <c r="Z12" s="55" t="s">
        <v>46</v>
      </c>
      <c r="AA12" s="49"/>
      <c r="AB12" s="49"/>
      <c r="AC12" s="49"/>
      <c r="AD12" s="49"/>
      <c r="AE12" s="56" t="s">
        <v>47</v>
      </c>
      <c r="AF12" s="52"/>
      <c r="AG12" s="92" t="s">
        <v>67</v>
      </c>
      <c r="AH12" s="92" t="s">
        <v>102</v>
      </c>
      <c r="AI12" s="92" t="s">
        <v>103</v>
      </c>
      <c r="AJ12" s="93"/>
      <c r="AK12" s="92" t="s">
        <v>94</v>
      </c>
      <c r="AL12" s="93"/>
      <c r="AM12" s="92" t="s">
        <v>67</v>
      </c>
      <c r="AN12" s="92" t="s">
        <v>94</v>
      </c>
      <c r="AP12" s="76" t="s">
        <v>80</v>
      </c>
      <c r="AQ12" s="77">
        <f ca="1">NORMSDIST(AQ9)</f>
        <v>6.3618220295047712E-2</v>
      </c>
      <c r="AR12" s="77">
        <f ca="1">NORMSDIST(AR9)</f>
        <v>0.96801671600415562</v>
      </c>
      <c r="AS12" s="78" t="s">
        <v>81</v>
      </c>
      <c r="AX12" s="65" t="s">
        <v>106</v>
      </c>
      <c r="AY12" s="65" t="s">
        <v>107</v>
      </c>
      <c r="AZ12" s="65" t="s">
        <v>108</v>
      </c>
      <c r="BB12" s="65" t="s">
        <v>109</v>
      </c>
      <c r="BC12" s="65" t="s">
        <v>111</v>
      </c>
      <c r="BD12" s="65" t="s">
        <v>110</v>
      </c>
      <c r="BF12" s="65" t="s">
        <v>112</v>
      </c>
      <c r="BG12" s="51" t="s">
        <v>42</v>
      </c>
      <c r="BI12" s="65" t="s">
        <v>114</v>
      </c>
    </row>
    <row r="13" spans="2:62" x14ac:dyDescent="0.2">
      <c r="C13" s="57">
        <v>0</v>
      </c>
      <c r="D13" s="64">
        <f ca="1">+ROUNDDOWN(MIN(StrikeRange),1)</f>
        <v>3.7</v>
      </c>
      <c r="E13" s="46">
        <f ca="1">+D13/UnderlyingPrice-1</f>
        <v>-0.202758026287438</v>
      </c>
      <c r="F13" s="46">
        <f ca="1">+D13*(1+$P$8)/UnderlyingPrice-1</f>
        <v>-0.20235940530058183</v>
      </c>
      <c r="G13" s="46">
        <f ca="1">+D13*(1-$P$8)/UnderlyingPrice-1</f>
        <v>-0.20315664727429428</v>
      </c>
      <c r="H13" s="46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0.53475772541219579</v>
      </c>
      <c r="I13" s="46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0.53491395848040024</v>
      </c>
      <c r="J13" s="46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0.53507052044860526</v>
      </c>
      <c r="L13" s="59">
        <f ca="1">_xll.EURO(UnderlyingPrice,$D13,IntRate,Yield,$I13,$D$6,L$12,0)</f>
        <v>0.94978359247679789</v>
      </c>
      <c r="M13" s="59">
        <f ca="1">_xll.EURO(UnderlyingPrice,$D13,IntRate,Yield,$I13,$D$6,M$12,0)</f>
        <v>1.1598894591419745E-2</v>
      </c>
      <c r="O13" s="59">
        <f ca="1">_xll.EURO(UnderlyingPrice,$D13*(1+$P$8),IntRate,Yield,$H13,Expiry-Today,O$12,0)</f>
        <v>0.9480269907855039</v>
      </c>
      <c r="P13" s="59">
        <f ca="1">_xll.EURO(UnderlyingPrice,$D13*(1+$P$8),IntRate,Yield,$H13,Expiry-Today,P$12,0)</f>
        <v>1.1686758034117922E-2</v>
      </c>
      <c r="R13" s="59">
        <f ca="1">_xll.EURO(UnderlyingPrice,$D13*(1-$P$8),IntRate,Yield,$J13,Expiry-Today,R$12,0)</f>
        <v>0.95154079699263372</v>
      </c>
      <c r="S13" s="59">
        <f ca="1">_xll.EURO(UnderlyingPrice,$D13*(1-$P$8),IntRate,Yield,$J13,Expiry-Today,S$12,0)</f>
        <v>1.1511633973261742E-2</v>
      </c>
      <c r="U13" s="60">
        <f ca="1">(O13+R13-2*L13)/($P$8*$D13)^2</f>
        <v>0.17613573172824193</v>
      </c>
      <c r="V13" s="60"/>
      <c r="W13" s="63">
        <f t="shared" ref="W13:W44" ca="1" si="3">U13/$D$9</f>
        <v>0.17666427935762932</v>
      </c>
      <c r="X13" s="64"/>
      <c r="Z13" s="60">
        <f ca="1">(1/(D13*SQRT(2*PI()*T/365.25*ATMImpVol^2)))</f>
        <v>0.85055152750039265</v>
      </c>
      <c r="AA13" s="60">
        <f ca="1">LN(D13/UnderlyingPrice)+0.5*T/365.25*ATMImpVol^2</f>
        <v>-0.21856204895252127</v>
      </c>
      <c r="AB13" s="60">
        <f t="shared" ref="AB13:AB76" ca="1" si="4">-(AA13^2)</f>
        <v>-4.7769369242324299E-2</v>
      </c>
      <c r="AC13" s="60">
        <f ca="1">AB13/(2*T/365.25*ATMImpVol^2)</f>
        <v>-1.4862918122833326</v>
      </c>
      <c r="AD13" s="61">
        <f t="shared" ref="AD13:AD76" ca="1" si="5">EXP(AC13)</f>
        <v>0.22620993108039722</v>
      </c>
      <c r="AE13" s="61">
        <f ca="1">AD13*Z13</f>
        <v>0.19240320241619041</v>
      </c>
      <c r="AF13" s="61"/>
      <c r="AG13" s="98">
        <f ca="1">(LN($D13/UnderlyingPrice)+0.5*ATMImpVol^2*(T/365.25))/(ATMImpVol*SQRT(T/365.25))</f>
        <v>-1.7241182165288624</v>
      </c>
      <c r="AH13" s="98">
        <f ca="1">(LN(($D13*(1+$P$8))/UnderlyingPrice)+0.5*ATMImpVol^2*(T/365.25))/(ATMImpVol*SQRT(T/365.25))</f>
        <v>-1.720174971718389</v>
      </c>
      <c r="AI13" s="98">
        <f ca="1">(LN($D13*(1-$P$8)/UnderlyingPrice)+0.5*ATMImpVol^2*(T/365.25))/(ATMImpVol*SQRT(T/365.25))</f>
        <v>-1.728063433454853</v>
      </c>
      <c r="AJ13" s="98"/>
      <c r="AK13" s="98">
        <f ca="1">W13/(AH13-AI13)*(D13*2*$P$8)</f>
        <v>8.2862521928923571E-2</v>
      </c>
      <c r="AL13" s="98"/>
      <c r="AM13" s="96">
        <v>-3.1</v>
      </c>
      <c r="AN13" s="97">
        <f t="shared" ref="AN13:AN75" si="6">NORMDIST(AM13,0,1,FALSE)</f>
        <v>3.2668190561999178E-3</v>
      </c>
      <c r="AP13" s="84" t="s">
        <v>82</v>
      </c>
      <c r="AQ13" s="77">
        <f ca="1">AQ11*AQ5*AQ4*AQ8*EXP(AQ10/2)</f>
        <v>0.71878362003019602</v>
      </c>
      <c r="AR13" s="77">
        <f ca="1">AR11*AR5*AR4*AR8*EXP(AR10/2)</f>
        <v>0.62827100429511851</v>
      </c>
      <c r="AS13" s="82" t="s">
        <v>83</v>
      </c>
      <c r="AX13" s="108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0.49130802591237388</v>
      </c>
      <c r="AY13" s="108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0.49129244137412859</v>
      </c>
      <c r="AZ13" s="108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0.49132368098881513</v>
      </c>
      <c r="BB13" s="40">
        <f ca="1">_xll.EURO(UnderlyingPrice,$D13,IntRate,Yield,AX13,$D$6,1,0)</f>
        <v>0.94561560640664633</v>
      </c>
      <c r="BC13" s="40">
        <f ca="1">_xll.EURO(UnderlyingPrice,$D13*(1+$P$8),IntRate,Yield,AY13,$D$6,1,0)</f>
        <v>0.94384625336603678</v>
      </c>
      <c r="BD13" s="40">
        <f ca="1">_xll.EURO(UnderlyingPrice,$D13*(1-$P$8),IntRate,Yield,AZ13,$D$6,1,0)</f>
        <v>0.94738559324008476</v>
      </c>
      <c r="BF13" s="60">
        <f ca="1">(BC13+BD13-2*BB13)/($P$8*$D13)^2</f>
        <v>0.18518417206304155</v>
      </c>
      <c r="BG13" s="40">
        <f ca="1">+BF13/$D$9</f>
        <v>0.18573987222781563</v>
      </c>
      <c r="BI13" s="59">
        <f ca="1">+BB13-L13</f>
        <v>-4.1679860701515636E-3</v>
      </c>
      <c r="BJ13" s="47">
        <f ca="1">+BI13/BB13</f>
        <v>-4.407695941049423E-3</v>
      </c>
    </row>
    <row r="14" spans="2:62" x14ac:dyDescent="0.2">
      <c r="C14" s="57">
        <v>1</v>
      </c>
      <c r="D14" s="64">
        <f ca="1">D13+(ROUNDUP(MAX(StrikeRange),1)-ROUNDDOWN(MIN(StrikeRange),1))/100</f>
        <v>3.7230000000000003</v>
      </c>
      <c r="E14" s="46">
        <f t="shared" ref="E14:E77" ca="1" si="7">+D14/UnderlyingPrice-1</f>
        <v>-0.19780219780219777</v>
      </c>
      <c r="F14" s="46">
        <f t="shared" ref="F14:F65" ca="1" si="8">+D14*(1+$P$8)/UnderlyingPrice-1</f>
        <v>-0.1974010989010988</v>
      </c>
      <c r="G14" s="46">
        <f t="shared" ref="G14:G65" ca="1" si="9">+D14*(1-$P$8)/UnderlyingPrice-1</f>
        <v>-0.19820329670329662</v>
      </c>
      <c r="H14" s="46">
        <f t="shared" ca="1" si="0"/>
        <v>0.53284181800377373</v>
      </c>
      <c r="I14" s="46">
        <f t="shared" ca="1" si="1"/>
        <v>0.53299492107047641</v>
      </c>
      <c r="J14" s="46">
        <f t="shared" ca="1" si="2"/>
        <v>0.53314835499846502</v>
      </c>
      <c r="K14" s="59"/>
      <c r="L14" s="59">
        <f ca="1">_xll.EURO(UnderlyingPrice,$D14,IntRate,Yield,$I14,$D$6,L$12,0)</f>
        <v>0.92798873474777421</v>
      </c>
      <c r="M14" s="59">
        <f ca="1">_xll.EURO(UnderlyingPrice,$D14,IntRate,Yield,$I14,$D$6,M$12,0)</f>
        <v>1.2735225014748552E-2</v>
      </c>
      <c r="O14" s="59">
        <f ca="1">_xll.EURO(UnderlyingPrice,$D14*(1+$P$8),IntRate,Yield,$H14,Expiry-Today,O$12,0)</f>
        <v>0.92622905757139451</v>
      </c>
      <c r="P14" s="59">
        <f ca="1">_xll.EURO(UnderlyingPrice,$D14*(1+$P$8),IntRate,Yield,$H14,Expiry-Today,P$12,0)</f>
        <v>1.2831478566438625E-2</v>
      </c>
      <c r="R14" s="59">
        <f ca="1">_xll.EURO(UnderlyingPrice,$D14*(1-$P$8),IntRate,Yield,$J14,Expiry-Today,R$12,0)</f>
        <v>0.92974906766474108</v>
      </c>
      <c r="S14" s="59">
        <f ca="1">_xll.EURO(UnderlyingPrice,$D14*(1-$P$8),IntRate,Yield,$J14,Expiry-Today,S$12,0)</f>
        <v>1.263962720364542E-2</v>
      </c>
      <c r="U14" s="60">
        <f t="shared" ref="U14:U45" ca="1" si="10">(O14+R14-2*L14)/($P$8*D14)^2</f>
        <v>0.18923696932916662</v>
      </c>
      <c r="V14" s="60"/>
      <c r="W14" s="63">
        <f t="shared" ca="1" si="3"/>
        <v>0.18980483111706156</v>
      </c>
      <c r="X14" s="64"/>
      <c r="Z14" s="60">
        <f t="shared" ref="Z14:Z77" ca="1" si="11">(1/(D14*SQRT(2*PI()*T/365.25*ATMImpVol^2)))</f>
        <v>0.84529697871379328</v>
      </c>
      <c r="AA14" s="60">
        <f t="shared" ref="AA14:AA77" ca="1" si="12">LN(D14/UnderlyingPrice)+0.5*T/365.25*ATMImpVol^2</f>
        <v>-0.21236507371212018</v>
      </c>
      <c r="AB14" s="60">
        <f t="shared" ca="1" si="4"/>
        <v>-4.5098924532754242E-2</v>
      </c>
      <c r="AC14" s="60">
        <f t="shared" ref="AC14:AC77" ca="1" si="13">AB14/(2*T/365.25*ATMImpVol^2)</f>
        <v>-1.4032038383380396</v>
      </c>
      <c r="AD14" s="61">
        <f t="shared" ca="1" si="5"/>
        <v>0.24580817139111177</v>
      </c>
      <c r="AE14" s="61">
        <f t="shared" ref="AE14:AE77" ca="1" si="14">AD14*Z14</f>
        <v>0.20778090462006907</v>
      </c>
      <c r="AF14" s="61"/>
      <c r="AG14" s="98">
        <f t="shared" ref="AG14:AG77" ca="1" si="15">(LN($D14/UnderlyingPrice)+0.5*ATMImpVol^2*(T/365.25))/(ATMImpVol*SQRT(T/365.25))</f>
        <v>-1.6752336185368533</v>
      </c>
      <c r="AH14" s="98">
        <f t="shared" ref="AH14:AH77" ca="1" si="16">(LN(($D14*(1+$P$8))/UnderlyingPrice)+0.5*ATMImpVol^2*(T/365.25))/(ATMImpVol*SQRT(T/365.25))</f>
        <v>-1.6712903737263782</v>
      </c>
      <c r="AI14" s="98">
        <f t="shared" ref="AI14:AI77" ca="1" si="17">(LN($D14*(1-$P$8)/UnderlyingPrice)+0.5*ATMImpVol^2*(T/365.25))/(ATMImpVol*SQRT(T/365.25))</f>
        <v>-1.6791788354628436</v>
      </c>
      <c r="AJ14" s="98"/>
      <c r="AK14" s="98">
        <f t="shared" ref="AK14:AK77" ca="1" si="18">W14/(AH14-AI14)*(D14*2*$P$8)</f>
        <v>8.9579364121432276E-2</v>
      </c>
      <c r="AL14" s="98"/>
      <c r="AM14" s="96">
        <v>-3</v>
      </c>
      <c r="AN14" s="97">
        <f t="shared" si="6"/>
        <v>4.4318484119380067E-3</v>
      </c>
      <c r="AP14" s="76" t="s">
        <v>84</v>
      </c>
      <c r="AQ14" s="85">
        <v>0.96280345264886025</v>
      </c>
      <c r="AR14" s="86"/>
      <c r="AS14" s="78" t="s">
        <v>85</v>
      </c>
      <c r="AX14" s="108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0.49111927264716931</v>
      </c>
      <c r="AY14" s="108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0.49110447057721085</v>
      </c>
      <c r="AZ14" s="108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0.4911341456426172</v>
      </c>
      <c r="BB14" s="40">
        <f ca="1">_xll.EURO(UnderlyingPrice,$D14,IntRate,Yield,AX14,$D$6,1,0)</f>
        <v>0.92366461348743201</v>
      </c>
      <c r="BC14" s="40">
        <f ca="1">_xll.EURO(UnderlyingPrice,$D14*(1+$P$8),IntRate,Yield,AY14,$D$6,1,0)</f>
        <v>0.92189254460530767</v>
      </c>
      <c r="BD14" s="40">
        <f ca="1">_xll.EURO(UnderlyingPrice,$D14*(1-$P$8),IntRate,Yield,AZ14,$D$6,1,0)</f>
        <v>0.92543737718086305</v>
      </c>
      <c r="BF14" s="60">
        <f t="shared" ref="BF14:BF77" ca="1" si="22">(BC14+BD14-2*BB14)/($P$8*$D14)^2</f>
        <v>0.20051219721900179</v>
      </c>
      <c r="BG14" s="40">
        <f t="shared" ref="BG14:BG77" ca="1" si="23">+BF14/$D$9</f>
        <v>0.20111389368038121</v>
      </c>
      <c r="BI14" s="59">
        <f t="shared" ref="BI14:BI77" ca="1" si="24">+BB14-L14</f>
        <v>-4.3241212603422063E-3</v>
      </c>
      <c r="BJ14" s="47">
        <f t="shared" ref="BJ14:BJ77" ca="1" si="25">+BI14/BB14</f>
        <v>-4.6814841634084566E-3</v>
      </c>
    </row>
    <row r="15" spans="2:62" x14ac:dyDescent="0.2">
      <c r="C15" s="57">
        <v>2</v>
      </c>
      <c r="D15" s="64">
        <f t="shared" ref="D15:D78" ca="1" si="26">D14+(ROUNDUP(MAX(StrikeRange),1)-ROUNDDOWN(MIN(StrikeRange),1))/100</f>
        <v>3.7460000000000004</v>
      </c>
      <c r="E15" s="46">
        <f t="shared" ca="1" si="7"/>
        <v>-0.19284636931695742</v>
      </c>
      <c r="F15" s="46">
        <f t="shared" ca="1" si="8"/>
        <v>-0.192442792501616</v>
      </c>
      <c r="G15" s="46">
        <f t="shared" ca="1" si="9"/>
        <v>-0.19324994613229896</v>
      </c>
      <c r="H15" s="46">
        <f t="shared" ca="1" si="0"/>
        <v>0.53097644443252234</v>
      </c>
      <c r="I15" s="46">
        <f t="shared" ca="1" si="1"/>
        <v>0.53112639344837453</v>
      </c>
      <c r="J15" s="46">
        <f t="shared" ca="1" si="2"/>
        <v>0.53127667525915934</v>
      </c>
      <c r="K15" s="59"/>
      <c r="L15" s="59">
        <f ca="1">_xll.EURO(UnderlyingPrice,$D15,IntRate,Yield,$I15,$D$6,L$12,0)</f>
        <v>0.90629401154613509</v>
      </c>
      <c r="M15" s="59">
        <f ca="1">_xll.EURO(UnderlyingPrice,$D15,IntRate,Yield,$I15,$D$6,M$12,0)</f>
        <v>1.3971689965461165E-2</v>
      </c>
      <c r="O15" s="59">
        <f ca="1">_xll.EURO(UnderlyingPrice,$D15*(1+$P$8),IntRate,Yield,$H15,Expiry-Today,O$12,0)</f>
        <v>0.90453193546588961</v>
      </c>
      <c r="P15" s="59">
        <f ca="1">_xll.EURO(UnderlyingPrice,$D15*(1+$P$8),IntRate,Yield,$H15,Expiry-Today,P$12,0)</f>
        <v>1.4077010207362239E-2</v>
      </c>
      <c r="R15" s="59">
        <f ca="1">_xll.EURO(UnderlyingPrice,$D15*(1-$P$8),IntRate,Yield,$J15,Expiry-Today,R$12,0)</f>
        <v>0.90805679971069031</v>
      </c>
      <c r="S15" s="59">
        <f ca="1">_xll.EURO(UnderlyingPrice,$D15*(1-$P$8),IntRate,Yield,$J15,Expiry-Today,S$12,0)</f>
        <v>1.3867081807871162E-2</v>
      </c>
      <c r="U15" s="60">
        <f t="shared" ca="1" si="10"/>
        <v>0.20298122153993761</v>
      </c>
      <c r="V15" s="60"/>
      <c r="W15" s="63">
        <f t="shared" ca="1" si="3"/>
        <v>0.20359032704284954</v>
      </c>
      <c r="X15" s="64"/>
      <c r="Z15" s="60">
        <f t="shared" ca="1" si="11"/>
        <v>0.84010695455190931</v>
      </c>
      <c r="AA15" s="60">
        <f t="shared" ca="1" si="12"/>
        <v>-0.20620626458080316</v>
      </c>
      <c r="AB15" s="60">
        <f t="shared" ca="1" si="4"/>
        <v>-4.2521023552368191E-2</v>
      </c>
      <c r="AC15" s="60">
        <f t="shared" ca="1" si="13"/>
        <v>-1.322995261570185</v>
      </c>
      <c r="AD15" s="61">
        <f t="shared" ca="1" si="5"/>
        <v>0.26633635898075808</v>
      </c>
      <c r="AE15" s="61">
        <f t="shared" ca="1" si="14"/>
        <v>0.22375102742976874</v>
      </c>
      <c r="AF15" s="61"/>
      <c r="AG15" s="98">
        <f t="shared" ca="1" si="15"/>
        <v>-1.6266500924108942</v>
      </c>
      <c r="AH15" s="98">
        <f t="shared" ca="1" si="16"/>
        <v>-1.6227068476004207</v>
      </c>
      <c r="AI15" s="98">
        <f t="shared" ca="1" si="17"/>
        <v>-1.630595309336885</v>
      </c>
      <c r="AJ15" s="98"/>
      <c r="AK15" s="98">
        <f t="shared" ca="1" si="18"/>
        <v>9.667909797637475E-2</v>
      </c>
      <c r="AL15" s="98"/>
      <c r="AM15" s="96">
        <v>-2.9</v>
      </c>
      <c r="AN15" s="97">
        <f t="shared" si="6"/>
        <v>5.9525324197758529E-3</v>
      </c>
      <c r="AP15" s="76" t="s">
        <v>86</v>
      </c>
      <c r="AQ15" s="77">
        <f ca="1">(SUM(W13:W113)-(W13+W113)/2)*(ROUNDUP(MAX(StrikeRange),1)-ROUNDDOWN(MIN(StrikeRange),1))/100</f>
        <v>0.93163514974656381</v>
      </c>
      <c r="AR15" s="86"/>
      <c r="AS15" s="78" t="s">
        <v>87</v>
      </c>
      <c r="AX15" s="108">
        <f t="shared" ca="1" si="19"/>
        <v>0.49094134697520964</v>
      </c>
      <c r="AY15" s="108">
        <f t="shared" ca="1" si="20"/>
        <v>0.49092733211392037</v>
      </c>
      <c r="AZ15" s="108">
        <f t="shared" ca="1" si="21"/>
        <v>0.49095543314252776</v>
      </c>
      <c r="BB15" s="40">
        <f ca="1">_xll.EURO(UnderlyingPrice,$D15,IntRate,Yield,AX15,$D$6,1,0)</f>
        <v>0.90181972066616511</v>
      </c>
      <c r="BC15" s="40">
        <f ca="1">_xll.EURO(UnderlyingPrice,$D15*(1+$P$8),IntRate,Yield,AY15,$D$6,1,0)</f>
        <v>0.90004571452598015</v>
      </c>
      <c r="BD15" s="40">
        <f ca="1">_xll.EURO(UnderlyingPrice,$D15*(1-$P$8),IntRate,Yield,AZ15,$D$6,1,0)</f>
        <v>0.90359448633527517</v>
      </c>
      <c r="BF15" s="60">
        <f t="shared" ca="1" si="22"/>
        <v>0.21650541501958395</v>
      </c>
      <c r="BG15" s="40">
        <f t="shared" ca="1" si="23"/>
        <v>0.21715510388586517</v>
      </c>
      <c r="BI15" s="59">
        <f t="shared" ca="1" si="24"/>
        <v>-4.4742908799699777E-3</v>
      </c>
      <c r="BJ15" s="47">
        <f t="shared" ca="1" si="25"/>
        <v>-4.9614027919736153E-3</v>
      </c>
    </row>
    <row r="16" spans="2:62" x14ac:dyDescent="0.2">
      <c r="C16" s="57">
        <v>3</v>
      </c>
      <c r="D16" s="64">
        <f t="shared" ca="1" si="26"/>
        <v>3.7690000000000006</v>
      </c>
      <c r="E16" s="46">
        <f t="shared" ca="1" si="7"/>
        <v>-0.18789054083171719</v>
      </c>
      <c r="F16" s="46">
        <f t="shared" ca="1" si="8"/>
        <v>-0.18748448610213309</v>
      </c>
      <c r="G16" s="46">
        <f t="shared" ca="1" si="9"/>
        <v>-0.18829659556130129</v>
      </c>
      <c r="H16" s="46">
        <f t="shared" ca="1" si="0"/>
        <v>0.52916127744355645</v>
      </c>
      <c r="I16" s="46">
        <f t="shared" ca="1" si="1"/>
        <v>0.52930804884960092</v>
      </c>
      <c r="J16" s="46">
        <f t="shared" ca="1" si="2"/>
        <v>0.52945515495609685</v>
      </c>
      <c r="L16" s="59">
        <f ca="1">_xll.EURO(UnderlyingPrice,$D16,IntRate,Yield,$I16,$D$6,L$12,0)</f>
        <v>0.88470669328777607</v>
      </c>
      <c r="M16" s="59">
        <f ca="1">_xll.EURO(UnderlyingPrice,$D16,IntRate,Yield,$I16,$D$6,M$12,0)</f>
        <v>1.5315559859455541E-2</v>
      </c>
      <c r="O16" s="59">
        <f ca="1">_xll.EURO(UnderlyingPrice,$D16*(1+$P$8),IntRate,Yield,$H16,Expiry-Today,O$12,0)</f>
        <v>0.88294293331411611</v>
      </c>
      <c r="P16" s="59">
        <f ca="1">_xll.EURO(UnderlyingPrice,$D16*(1+$P$8),IntRate,Yield,$H16,Expiry-Today,P$12,0)</f>
        <v>1.5430661802017243E-2</v>
      </c>
      <c r="R16" s="59">
        <f ca="1">_xll.EURO(UnderlyingPrice,$D16*(1-$P$8),IntRate,Yield,$J16,Expiry-Today,R$12,0)</f>
        <v>0.88647122518720334</v>
      </c>
      <c r="S16" s="59">
        <f ca="1">_xll.EURO(UnderlyingPrice,$D16*(1-$P$8),IntRate,Yield,$J16,Expiry-Today,S$12,0)</f>
        <v>1.5201229842660591E-2</v>
      </c>
      <c r="U16" s="60">
        <f t="shared" ca="1" si="10"/>
        <v>0.2173618163752879</v>
      </c>
      <c r="V16" s="60"/>
      <c r="W16" s="63">
        <f t="shared" ca="1" si="3"/>
        <v>0.21801407512845078</v>
      </c>
      <c r="X16" s="64"/>
      <c r="Z16" s="60">
        <f t="shared" ca="1" si="11"/>
        <v>0.83498027374673733</v>
      </c>
      <c r="AA16" s="60">
        <f t="shared" ca="1" si="12"/>
        <v>-0.20008515431770157</v>
      </c>
      <c r="AB16" s="60">
        <f t="shared" ca="1" si="4"/>
        <v>-4.0034068978338451E-2</v>
      </c>
      <c r="AC16" s="60">
        <f t="shared" ca="1" si="13"/>
        <v>-1.2456163830225073</v>
      </c>
      <c r="AD16" s="61">
        <f t="shared" ca="1" si="5"/>
        <v>0.28776348093068749</v>
      </c>
      <c r="AE16" s="61">
        <f t="shared" ca="1" si="14"/>
        <v>0.24027683008181946</v>
      </c>
      <c r="AF16" s="61"/>
      <c r="AG16" s="98">
        <f t="shared" ca="1" si="15"/>
        <v>-1.5783639523395783</v>
      </c>
      <c r="AH16" s="98">
        <f t="shared" ca="1" si="16"/>
        <v>-1.5744207075291043</v>
      </c>
      <c r="AI16" s="98">
        <f t="shared" ca="1" si="17"/>
        <v>-1.5823091692655689</v>
      </c>
      <c r="AJ16" s="98"/>
      <c r="AK16" s="98">
        <f t="shared" ca="1" si="18"/>
        <v>0.10416416743974752</v>
      </c>
      <c r="AL16" s="98"/>
      <c r="AM16" s="96">
        <v>-2.8</v>
      </c>
      <c r="AN16" s="97">
        <f t="shared" si="6"/>
        <v>7.9154515829799668E-3</v>
      </c>
      <c r="AP16" s="76" t="s">
        <v>88</v>
      </c>
      <c r="AQ16" s="77">
        <f ca="1">1-AQ15</f>
        <v>6.8364850253436193E-2</v>
      </c>
      <c r="AR16" s="77"/>
      <c r="AS16" s="83"/>
      <c r="AV16" s="107"/>
      <c r="AX16" s="108">
        <f t="shared" ca="1" si="19"/>
        <v>0.49077417372693166</v>
      </c>
      <c r="AY16" s="108">
        <f t="shared" ca="1" si="20"/>
        <v>0.49076095070188358</v>
      </c>
      <c r="AZ16" s="108">
        <f t="shared" ca="1" si="21"/>
        <v>0.49078746843168164</v>
      </c>
      <c r="BA16" s="109"/>
      <c r="BB16" s="40">
        <f ca="1">_xll.EURO(UnderlyingPrice,$D16,IntRate,Yield,AX16,$D$6,1,0)</f>
        <v>0.88008938695903316</v>
      </c>
      <c r="BC16" s="40">
        <f ca="1">_xll.EURO(UnderlyingPrice,$D16*(1+$P$8),IntRate,Yield,AY16,$D$6,1,0)</f>
        <v>0.8783142627300724</v>
      </c>
      <c r="BD16" s="40">
        <f ca="1">_xll.EURO(UnderlyingPrice,$D16*(1-$P$8),IntRate,Yield,AZ16,$D$6,1,0)</f>
        <v>0.88186533911902831</v>
      </c>
      <c r="BF16" s="60">
        <f t="shared" ca="1" si="22"/>
        <v>0.23313199415270516</v>
      </c>
      <c r="BG16" s="40">
        <f t="shared" ca="1" si="23"/>
        <v>0.23383157601286902</v>
      </c>
      <c r="BI16" s="59">
        <f t="shared" ca="1" si="24"/>
        <v>-4.6173063287429095E-3</v>
      </c>
      <c r="BJ16" s="47">
        <f t="shared" ca="1" si="25"/>
        <v>-5.2464061005178765E-3</v>
      </c>
    </row>
    <row r="17" spans="3:62" x14ac:dyDescent="0.2">
      <c r="C17" s="57">
        <v>4</v>
      </c>
      <c r="D17" s="64">
        <f t="shared" ca="1" si="26"/>
        <v>3.7920000000000007</v>
      </c>
      <c r="E17" s="46">
        <f t="shared" ca="1" si="7"/>
        <v>-0.18293471234647696</v>
      </c>
      <c r="F17" s="46">
        <f t="shared" ca="1" si="8"/>
        <v>-0.18252617970265017</v>
      </c>
      <c r="G17" s="46">
        <f t="shared" ca="1" si="9"/>
        <v>-0.18334324499030363</v>
      </c>
      <c r="H17" s="46">
        <f t="shared" ca="1" si="0"/>
        <v>0.52739598978199054</v>
      </c>
      <c r="I17" s="46">
        <f t="shared" ca="1" si="1"/>
        <v>0.52753956050966266</v>
      </c>
      <c r="J17" s="46">
        <f t="shared" ca="1" si="2"/>
        <v>0.52768346781468567</v>
      </c>
      <c r="L17" s="59">
        <f ca="1">_xll.EURO(UnderlyingPrice,$D17,IntRate,Yield,$I17,$D$6,L$12,0)</f>
        <v>0.86323438679752584</v>
      </c>
      <c r="M17" s="59">
        <f ca="1">_xll.EURO(UnderlyingPrice,$D17,IntRate,Yield,$I17,$D$6,M$12,0)</f>
        <v>1.6774441521557493E-2</v>
      </c>
      <c r="O17" s="59">
        <f ca="1">_xll.EURO(UnderlyingPrice,$D17*(1+$P$8),IntRate,Yield,$H17,Expiry-Today,O$12,0)</f>
        <v>0.8614696966411608</v>
      </c>
      <c r="P17" s="59">
        <f ca="1">_xll.EURO(UnderlyingPrice,$D17*(1+$P$8),IntRate,Yield,$H17,Expiry-Today,P$12,0)</f>
        <v>1.6900078875490054E-2</v>
      </c>
      <c r="R17" s="59">
        <f ca="1">_xll.EURO(UnderlyingPrice,$D17*(1-$P$8),IntRate,Yield,$J17,Expiry-Today,R$12,0)</f>
        <v>0.86499991227104456</v>
      </c>
      <c r="S17" s="59">
        <f ca="1">_xll.EURO(UnderlyingPrice,$D17*(1-$P$8),IntRate,Yield,$J17,Expiry-Today,S$12,0)</f>
        <v>1.6649639484778322E-2</v>
      </c>
      <c r="U17" s="60">
        <f t="shared" ca="1" si="10"/>
        <v>0.23236715138383265</v>
      </c>
      <c r="V17" s="60"/>
      <c r="W17" s="63">
        <f t="shared" ca="1" si="3"/>
        <v>0.23306443810587563</v>
      </c>
      <c r="X17" s="64"/>
      <c r="Z17" s="60">
        <f t="shared" ca="1" si="11"/>
        <v>0.82991578368972907</v>
      </c>
      <c r="AA17" s="60">
        <f t="shared" ca="1" si="12"/>
        <v>-0.1940012842099246</v>
      </c>
      <c r="AB17" s="60">
        <f t="shared" ca="1" si="4"/>
        <v>-3.763649827509994E-2</v>
      </c>
      <c r="AC17" s="60">
        <f t="shared" ca="1" si="13"/>
        <v>-1.1710185861054718</v>
      </c>
      <c r="AD17" s="61">
        <f t="shared" ca="1" si="5"/>
        <v>0.31005096676245253</v>
      </c>
      <c r="AE17" s="61">
        <f t="shared" ca="1" si="14"/>
        <v>0.25731619106441894</v>
      </c>
      <c r="AF17" s="61"/>
      <c r="AG17" s="98">
        <f t="shared" ca="1" si="15"/>
        <v>-1.5303715797841202</v>
      </c>
      <c r="AH17" s="98">
        <f t="shared" ca="1" si="16"/>
        <v>-1.5264283349736454</v>
      </c>
      <c r="AI17" s="98">
        <f t="shared" ca="1" si="17"/>
        <v>-1.5343167967101101</v>
      </c>
      <c r="AJ17" s="98"/>
      <c r="AK17" s="98">
        <f t="shared" ca="1" si="18"/>
        <v>0.11203456121390179</v>
      </c>
      <c r="AL17" s="98"/>
      <c r="AM17" s="96">
        <v>-2.7</v>
      </c>
      <c r="AN17" s="97">
        <f t="shared" si="6"/>
        <v>1.042093481442259E-2</v>
      </c>
      <c r="AP17" s="87" t="s">
        <v>89</v>
      </c>
      <c r="AQ17" s="88">
        <f ca="1">(Alpha1/Gamma2*AQ12)+(Alpha2/Gamma2*(1-AR12))</f>
        <v>6.8364840673544647E-2</v>
      </c>
      <c r="AR17" s="86"/>
      <c r="AS17" s="83"/>
      <c r="AV17" s="107"/>
      <c r="AX17" s="108">
        <f t="shared" ca="1" si="19"/>
        <v>0.49061767773277248</v>
      </c>
      <c r="AY17" s="108">
        <f t="shared" ca="1" si="20"/>
        <v>0.4906052510587266</v>
      </c>
      <c r="AZ17" s="108">
        <f t="shared" ca="1" si="21"/>
        <v>0.49063017645321377</v>
      </c>
      <c r="BB17" s="40">
        <f ca="1">_xll.EURO(UnderlyingPrice,$D17,IntRate,Yield,AX17,$D$6,1,0)</f>
        <v>0.85848240615333005</v>
      </c>
      <c r="BC17" s="40">
        <f ca="1">_xll.EURO(UnderlyingPrice,$D17*(1+$P$8),IntRate,Yield,AY17,$D$6,1,0)</f>
        <v>0.85670702273873589</v>
      </c>
      <c r="BD17" s="40">
        <f ca="1">_xll.EURO(UnderlyingPrice,$D17*(1-$P$8),IntRate,Yield,AZ17,$D$6,1,0)</f>
        <v>0.86025868954372919</v>
      </c>
      <c r="BF17" s="60">
        <f t="shared" ca="1" si="22"/>
        <v>0.25035378861978341</v>
      </c>
      <c r="BG17" s="40">
        <f t="shared" ca="1" si="23"/>
        <v>0.251105049594401</v>
      </c>
      <c r="BI17" s="59">
        <f t="shared" ca="1" si="24"/>
        <v>-4.7519806441957968E-3</v>
      </c>
      <c r="BJ17" s="47">
        <f t="shared" ca="1" si="25"/>
        <v>-5.5353267698150877E-3</v>
      </c>
    </row>
    <row r="18" spans="3:62" x14ac:dyDescent="0.2">
      <c r="C18" s="57">
        <v>5</v>
      </c>
      <c r="D18" s="64">
        <f t="shared" ca="1" si="26"/>
        <v>3.8150000000000008</v>
      </c>
      <c r="E18" s="46">
        <f t="shared" ca="1" si="7"/>
        <v>-0.17797888386123661</v>
      </c>
      <c r="F18" s="46">
        <f t="shared" ca="1" si="8"/>
        <v>-0.17756787330316726</v>
      </c>
      <c r="G18" s="46">
        <f t="shared" ca="1" si="9"/>
        <v>-0.17838989441930597</v>
      </c>
      <c r="H18" s="46">
        <f t="shared" ca="1" si="0"/>
        <v>0.52568025419293973</v>
      </c>
      <c r="I18" s="46">
        <f t="shared" ca="1" si="1"/>
        <v>0.52582060166406586</v>
      </c>
      <c r="J18" s="46">
        <f t="shared" ca="1" si="2"/>
        <v>0.52596128756033411</v>
      </c>
      <c r="L18" s="59">
        <f ca="1">_xll.EURO(UnderlyingPrice,$D18,IntRate,Yield,$I18,$D$6,L$12,0)</f>
        <v>0.84188502915826779</v>
      </c>
      <c r="M18" s="59">
        <f ca="1">_xll.EURO(UnderlyingPrice,$D18,IntRate,Yield,$I18,$D$6,M$12,0)</f>
        <v>1.8356272034653232E-2</v>
      </c>
      <c r="O18" s="59">
        <f ca="1">_xll.EURO(UnderlyingPrice,$D18*(1+$P$8),IntRate,Yield,$H18,Expiry-Today,O$12,0)</f>
        <v>0.84012020126468245</v>
      </c>
      <c r="P18" s="59">
        <f ca="1">_xll.EURO(UnderlyingPrice,$D18*(1+$P$8),IntRate,Yield,$H18,Expiry-Today,P$12,0)</f>
        <v>1.849323724544083E-2</v>
      </c>
      <c r="R18" s="59">
        <f ca="1">_xll.EURO(UnderlyingPrice,$D18*(1-$P$8),IntRate,Yield,$J18,Expiry-Today,R$12,0)</f>
        <v>0.84365075934241096</v>
      </c>
      <c r="S18" s="59">
        <f ca="1">_xll.EURO(UnderlyingPrice,$D18*(1-$P$8),IntRate,Yield,$J18,Expiry-Today,S$12,0)</f>
        <v>1.8220209114421182E-2</v>
      </c>
      <c r="U18" s="60">
        <f t="shared" ca="1" si="10"/>
        <v>0.24798037898269928</v>
      </c>
      <c r="V18" s="60"/>
      <c r="W18" s="63">
        <f t="shared" ca="1" si="3"/>
        <v>0.24872451783607014</v>
      </c>
      <c r="X18" s="64"/>
      <c r="Z18" s="60">
        <f t="shared" ca="1" si="11"/>
        <v>0.82491235956787745</v>
      </c>
      <c r="AA18" s="60">
        <f t="shared" ca="1" si="12"/>
        <v>-0.18795420386627953</v>
      </c>
      <c r="AB18" s="60">
        <f t="shared" ca="1" si="4"/>
        <v>-3.5326782751006966E-2</v>
      </c>
      <c r="AC18" s="60">
        <f t="shared" ca="1" si="13"/>
        <v>-1.0991543072461754</v>
      </c>
      <c r="AD18" s="61">
        <f t="shared" ca="1" si="5"/>
        <v>0.33315270942915598</v>
      </c>
      <c r="AE18" s="61">
        <f t="shared" ca="1" si="14"/>
        <v>0.2748217876316365</v>
      </c>
      <c r="AF18" s="61"/>
      <c r="AG18" s="98">
        <f t="shared" ca="1" si="15"/>
        <v>-1.4826694218511256</v>
      </c>
      <c r="AH18" s="98">
        <f t="shared" ca="1" si="16"/>
        <v>-1.4787261770406512</v>
      </c>
      <c r="AI18" s="98">
        <f t="shared" ca="1" si="17"/>
        <v>-1.486614638777116</v>
      </c>
      <c r="AJ18" s="98"/>
      <c r="AK18" s="98">
        <f t="shared" ca="1" si="18"/>
        <v>0.12028758802978694</v>
      </c>
      <c r="AL18" s="98"/>
      <c r="AM18" s="96">
        <v>-2.6</v>
      </c>
      <c r="AN18" s="97">
        <f t="shared" si="6"/>
        <v>1.3582969233685611E-2</v>
      </c>
      <c r="AX18" s="108">
        <f t="shared" ca="1" si="19"/>
        <v>0.49047178382316886</v>
      </c>
      <c r="AY18" s="108">
        <f t="shared" ca="1" si="20"/>
        <v>0.49046015790207553</v>
      </c>
      <c r="AZ18" s="108">
        <f t="shared" ca="1" si="21"/>
        <v>0.49048348215025911</v>
      </c>
      <c r="BB18" s="40">
        <f ca="1">_xll.EURO(UnderlyingPrice,$D18,IntRate,Yield,AX18,$D$6,1,0)</f>
        <v>0.83700788663248504</v>
      </c>
      <c r="BC18" s="40">
        <f ca="1">_xll.EURO(UnderlyingPrice,$D18*(1+$P$8),IntRate,Yield,AY18,$D$6,1,0)</f>
        <v>0.83523314149464944</v>
      </c>
      <c r="BD18" s="40">
        <f ca="1">_xll.EURO(UnderlyingPrice,$D18*(1-$P$8),IntRate,Yield,AZ18,$D$6,1,0)</f>
        <v>0.83878360736333724</v>
      </c>
      <c r="BF18" s="60">
        <f t="shared" ca="1" si="22"/>
        <v>0.2681264077185681</v>
      </c>
      <c r="BG18" s="40">
        <f t="shared" ca="1" si="23"/>
        <v>0.26893100072071069</v>
      </c>
      <c r="BI18" s="59">
        <f t="shared" ca="1" si="24"/>
        <v>-4.8771425257827516E-3</v>
      </c>
      <c r="BJ18" s="47">
        <f t="shared" ca="1" si="25"/>
        <v>-5.8268776240625987E-3</v>
      </c>
    </row>
    <row r="19" spans="3:62" x14ac:dyDescent="0.2">
      <c r="C19" s="57">
        <v>6</v>
      </c>
      <c r="D19" s="64">
        <f t="shared" ca="1" si="26"/>
        <v>3.838000000000001</v>
      </c>
      <c r="E19" s="46">
        <f t="shared" ca="1" si="7"/>
        <v>-0.17302305537599638</v>
      </c>
      <c r="F19" s="46">
        <f t="shared" ca="1" si="8"/>
        <v>-0.17260956690368434</v>
      </c>
      <c r="G19" s="46">
        <f t="shared" ca="1" si="9"/>
        <v>-0.17343654384830831</v>
      </c>
      <c r="H19" s="46">
        <f t="shared" ca="1" si="0"/>
        <v>0.52401374342151852</v>
      </c>
      <c r="I19" s="46">
        <f t="shared" ca="1" si="1"/>
        <v>0.52415084554831737</v>
      </c>
      <c r="J19" s="46">
        <f t="shared" ca="1" si="2"/>
        <v>0.5242882879184505</v>
      </c>
      <c r="L19" s="59">
        <f ca="1">_xll.EURO(UnderlyingPrice,$D19,IntRate,Yield,$I19,$D$6,L$12,0)</f>
        <v>0.82066687878573585</v>
      </c>
      <c r="M19" s="59">
        <f ca="1">_xll.EURO(UnderlyingPrice,$D19,IntRate,Yield,$I19,$D$6,M$12,0)</f>
        <v>2.006930981447258E-2</v>
      </c>
      <c r="O19" s="59">
        <f ca="1">_xll.EURO(UnderlyingPrice,$D19*(1+$P$8),IntRate,Yield,$H19,Expiry-Today,O$12,0)</f>
        <v>0.81890274411181974</v>
      </c>
      <c r="P19" s="59">
        <f ca="1">_xll.EURO(UnderlyingPrice,$D19*(1+$P$8),IntRate,Yield,$H19,Expiry-Today,P$12,0)</f>
        <v>2.0218433839007177E-2</v>
      </c>
      <c r="R19" s="59">
        <f ca="1">_xll.EURO(UnderlyingPrice,$D19*(1-$P$8),IntRate,Yield,$J19,Expiry-Today,R$12,0)</f>
        <v>0.82243198631537284</v>
      </c>
      <c r="S19" s="59">
        <f ca="1">_xll.EURO(UnderlyingPrice,$D19*(1-$P$8),IntRate,Yield,$J19,Expiry-Today,S$12,0)</f>
        <v>1.9921158645659465E-2</v>
      </c>
      <c r="U19" s="60">
        <f t="shared" ca="1" si="10"/>
        <v>0.26417911906171376</v>
      </c>
      <c r="V19" s="60"/>
      <c r="W19" s="63">
        <f t="shared" ca="1" si="3"/>
        <v>0.26497186705068598</v>
      </c>
      <c r="X19" s="64"/>
      <c r="Z19" s="60">
        <f t="shared" ca="1" si="11"/>
        <v>0.81996890353086305</v>
      </c>
      <c r="AA19" s="60">
        <f t="shared" ca="1" si="12"/>
        <v>-0.18194347101719172</v>
      </c>
      <c r="AB19" s="60">
        <f t="shared" ca="1" si="4"/>
        <v>-3.3103426645783682E-2</v>
      </c>
      <c r="AC19" s="60">
        <f t="shared" ca="1" si="13"/>
        <v>-1.0299770074953625</v>
      </c>
      <c r="AD19" s="61">
        <f t="shared" ca="1" si="5"/>
        <v>0.35701516914771142</v>
      </c>
      <c r="AE19" s="61">
        <f t="shared" ca="1" si="14"/>
        <v>0.29274133678993453</v>
      </c>
      <c r="AF19" s="61"/>
      <c r="AG19" s="98">
        <f t="shared" ca="1" si="15"/>
        <v>-1.4352539897142682</v>
      </c>
      <c r="AH19" s="98">
        <f t="shared" ca="1" si="16"/>
        <v>-1.4313107449037936</v>
      </c>
      <c r="AI19" s="98">
        <f t="shared" ca="1" si="17"/>
        <v>-1.4391992066402584</v>
      </c>
      <c r="AJ19" s="98"/>
      <c r="AK19" s="98">
        <f t="shared" ca="1" si="18"/>
        <v>0.12891765970538777</v>
      </c>
      <c r="AL19" s="98"/>
      <c r="AM19" s="96">
        <v>-2.5</v>
      </c>
      <c r="AN19" s="97">
        <f t="shared" si="6"/>
        <v>1.7528300493568537E-2</v>
      </c>
      <c r="AX19" s="108">
        <f t="shared" ca="1" si="19"/>
        <v>0.49033641682855783</v>
      </c>
      <c r="AY19" s="108">
        <f t="shared" ca="1" si="20"/>
        <v>0.49032559594955671</v>
      </c>
      <c r="AZ19" s="108">
        <f t="shared" ca="1" si="21"/>
        <v>0.49034731046595237</v>
      </c>
      <c r="BB19" s="40">
        <f ca="1">_xll.EURO(UnderlyingPrice,$D19,IntRate,Yield,AX19,$D$6,1,0)</f>
        <v>0.81567522789863345</v>
      </c>
      <c r="BC19" s="40">
        <f ca="1">_xll.EURO(UnderlyingPrice,$D19*(1+$P$8),IntRate,Yield,AY19,$D$6,1,0)</f>
        <v>0.81390205555642492</v>
      </c>
      <c r="BD19" s="40">
        <f ca="1">_xll.EURO(UnderlyingPrice,$D19*(1-$P$8),IntRate,Yield,AZ19,$D$6,1,0)</f>
        <v>0.81744945492391041</v>
      </c>
      <c r="BF19" s="60">
        <f t="shared" ca="1" si="22"/>
        <v>0.28639934774616893</v>
      </c>
      <c r="BG19" s="40">
        <f t="shared" ca="1" si="23"/>
        <v>0.2872587741375322</v>
      </c>
      <c r="BI19" s="59">
        <f t="shared" ca="1" si="24"/>
        <v>-4.9916508871024057E-3</v>
      </c>
      <c r="BJ19" s="47">
        <f t="shared" ca="1" si="25"/>
        <v>-6.119654877790078E-3</v>
      </c>
    </row>
    <row r="20" spans="3:62" x14ac:dyDescent="0.2">
      <c r="C20" s="57">
        <v>7</v>
      </c>
      <c r="D20" s="64">
        <f t="shared" ca="1" si="26"/>
        <v>3.8610000000000011</v>
      </c>
      <c r="E20" s="46">
        <f t="shared" ca="1" si="7"/>
        <v>-0.16806722689075604</v>
      </c>
      <c r="F20" s="46">
        <f t="shared" ca="1" si="8"/>
        <v>-0.16765126050420143</v>
      </c>
      <c r="G20" s="46">
        <f t="shared" ca="1" si="9"/>
        <v>-0.16848319327731065</v>
      </c>
      <c r="H20" s="46">
        <f t="shared" ca="1" si="0"/>
        <v>0.5223961302128417</v>
      </c>
      <c r="I20" s="46">
        <f t="shared" ca="1" si="1"/>
        <v>0.52252996539792385</v>
      </c>
      <c r="J20" s="46">
        <f t="shared" ca="1" si="2"/>
        <v>0.52266414261444327</v>
      </c>
      <c r="L20" s="59">
        <f ca="1">_xll.EURO(UnderlyingPrice,$D20,IntRate,Yield,$I20,$D$6,L$12,0)</f>
        <v>0.7995885035801793</v>
      </c>
      <c r="M20" s="59">
        <f ca="1">_xll.EURO(UnderlyingPrice,$D20,IntRate,Yield,$I20,$D$6,M$12,0)</f>
        <v>2.1922122761268759E-2</v>
      </c>
      <c r="O20" s="59">
        <f ca="1">_xll.EURO(UnderlyingPrice,$D20*(1+$P$8),IntRate,Yield,$H20,Expiry-Today,O$12,0)</f>
        <v>0.79782593109294009</v>
      </c>
      <c r="P20" s="59">
        <f ca="1">_xll.EURO(UnderlyingPrice,$D20*(1+$P$8),IntRate,Yield,$H20,Expiry-Today,P$12,0)</f>
        <v>2.2084274566556816E-2</v>
      </c>
      <c r="R20" s="59">
        <f ca="1">_xll.EURO(UnderlyingPrice,$D20*(1-$P$8),IntRate,Yield,$J20,Expiry-Today,R$12,0)</f>
        <v>0.8013521230653331</v>
      </c>
      <c r="S20" s="59">
        <f ca="1">_xll.EURO(UnderlyingPrice,$D20*(1-$P$8),IntRate,Yield,$J20,Expiry-Today,S$12,0)</f>
        <v>2.17610179538964E-2</v>
      </c>
      <c r="U20" s="60">
        <f t="shared" ca="1" si="10"/>
        <v>0.28093523030431622</v>
      </c>
      <c r="V20" s="60"/>
      <c r="W20" s="63">
        <f t="shared" ca="1" si="3"/>
        <v>0.28177825998677636</v>
      </c>
      <c r="X20" s="64"/>
      <c r="Z20" s="60">
        <f t="shared" ca="1" si="11"/>
        <v>0.81508434388797002</v>
      </c>
      <c r="AA20" s="60">
        <f t="shared" ca="1" si="12"/>
        <v>-0.17596865132060047</v>
      </c>
      <c r="AB20" s="60">
        <f t="shared" ca="1" si="4"/>
        <v>-3.0964966247591066E-2</v>
      </c>
      <c r="AC20" s="60">
        <f t="shared" ca="1" si="13"/>
        <v>-0.96344114505592793</v>
      </c>
      <c r="AD20" s="61">
        <f t="shared" ca="1" si="5"/>
        <v>0.38157756042454621</v>
      </c>
      <c r="AE20" s="61">
        <f t="shared" ca="1" si="14"/>
        <v>0.3110178954810135</v>
      </c>
      <c r="AF20" s="61"/>
      <c r="AG20" s="98">
        <f t="shared" ca="1" si="15"/>
        <v>-1.3881218570831078</v>
      </c>
      <c r="AH20" s="98">
        <f t="shared" ca="1" si="16"/>
        <v>-1.3841786122726334</v>
      </c>
      <c r="AI20" s="98">
        <f t="shared" ca="1" si="17"/>
        <v>-1.3920670740090983</v>
      </c>
      <c r="AJ20" s="98"/>
      <c r="AK20" s="98">
        <f t="shared" ca="1" si="18"/>
        <v>0.13791609798648566</v>
      </c>
      <c r="AL20" s="98"/>
      <c r="AM20" s="96">
        <v>-2.4</v>
      </c>
      <c r="AN20" s="97">
        <f t="shared" si="6"/>
        <v>2.2394530294842896E-2</v>
      </c>
      <c r="AP20" s="65" t="s">
        <v>91</v>
      </c>
      <c r="AX20" s="108">
        <f t="shared" ca="1" si="19"/>
        <v>0.49021150157937615</v>
      </c>
      <c r="AY20" s="108">
        <f t="shared" ca="1" si="20"/>
        <v>0.49020148991879614</v>
      </c>
      <c r="AZ20" s="108">
        <f t="shared" ca="1" si="21"/>
        <v>0.49022158634342855</v>
      </c>
      <c r="BB20" s="40">
        <f ca="1">_xll.EURO(UnderlyingPrice,$D20,IntRate,Yield,AX20,$D$6,1,0)</f>
        <v>0.79449409386534553</v>
      </c>
      <c r="BC20" s="40">
        <f ca="1">_xll.EURO(UnderlyingPrice,$D20*(1+$P$8),IntRate,Yield,AY20,$D$6,1,0)</f>
        <v>0.79272346406134808</v>
      </c>
      <c r="BD20" s="40">
        <f ca="1">_xll.EURO(UnderlyingPrice,$D20*(1-$P$8),IntRate,Yield,AZ20,$D$6,1,0)</f>
        <v>0.79626586078565165</v>
      </c>
      <c r="BF20" s="60">
        <f t="shared" ca="1" si="22"/>
        <v>0.30511620663949079</v>
      </c>
      <c r="BG20" s="40">
        <f t="shared" ca="1" si="23"/>
        <v>0.30603179853061141</v>
      </c>
      <c r="BI20" s="59">
        <f t="shared" ca="1" si="24"/>
        <v>-5.0944097148337697E-3</v>
      </c>
      <c r="BJ20" s="47">
        <f t="shared" ca="1" si="25"/>
        <v>-6.4121429651523548E-3</v>
      </c>
    </row>
    <row r="21" spans="3:62" x14ac:dyDescent="0.2">
      <c r="C21" s="57">
        <v>8</v>
      </c>
      <c r="D21" s="64">
        <f t="shared" ca="1" si="26"/>
        <v>3.8840000000000012</v>
      </c>
      <c r="E21" s="46">
        <f t="shared" ca="1" si="7"/>
        <v>-0.16311139840551581</v>
      </c>
      <c r="F21" s="46">
        <f t="shared" ca="1" si="8"/>
        <v>-0.16269295410471862</v>
      </c>
      <c r="G21" s="46">
        <f t="shared" ca="1" si="9"/>
        <v>-0.16352984270631299</v>
      </c>
      <c r="H21" s="46">
        <f t="shared" ca="1" si="0"/>
        <v>0.5208270873120241</v>
      </c>
      <c r="I21" s="46">
        <f t="shared" ca="1" si="1"/>
        <v>0.52095763444839172</v>
      </c>
      <c r="J21" s="46">
        <f t="shared" ca="1" si="2"/>
        <v>0.52108852537372063</v>
      </c>
      <c r="L21" s="59">
        <f ca="1">_xll.EURO(UnderlyingPrice,$D21,IntRate,Yield,$I21,$D$6,L$12,0)</f>
        <v>0.77865876603041295</v>
      </c>
      <c r="M21" s="59">
        <f ca="1">_xll.EURO(UnderlyingPrice,$D21,IntRate,Yield,$I21,$D$6,M$12,0)</f>
        <v>2.3923573363855088E-2</v>
      </c>
      <c r="O21" s="59">
        <f ca="1">_xll.EURO(UnderlyingPrice,$D21*(1+$P$8),IntRate,Yield,$H21,Expiry-Today,O$12,0)</f>
        <v>0.77689866190946422</v>
      </c>
      <c r="P21" s="59">
        <f ca="1">_xll.EURO(UnderlyingPrice,$D21*(1+$P$8),IntRate,Yield,$H21,Expiry-Today,P$12,0)</f>
        <v>2.4099659129509565E-2</v>
      </c>
      <c r="R21" s="59">
        <f ca="1">_xll.EURO(UnderlyingPrice,$D21*(1-$P$8),IntRate,Yield,$J21,Expiry-Today,R$12,0)</f>
        <v>0.78041999482724522</v>
      </c>
      <c r="S21" s="59">
        <f ca="1">_xll.EURO(UnderlyingPrice,$D21*(1-$P$8),IntRate,Yield,$J21,Expiry-Today,S$12,0)</f>
        <v>2.3748612274085035E-2</v>
      </c>
      <c r="U21" s="60">
        <f t="shared" ca="1" si="10"/>
        <v>0.29821462036939939</v>
      </c>
      <c r="V21" s="60"/>
      <c r="W21" s="63">
        <f t="shared" ca="1" si="3"/>
        <v>0.29910950199902864</v>
      </c>
      <c r="X21" s="64"/>
      <c r="Z21" s="60">
        <f t="shared" ca="1" si="11"/>
        <v>0.81025763433353559</v>
      </c>
      <c r="AA21" s="60">
        <f t="shared" ca="1" si="12"/>
        <v>-0.17002931817362132</v>
      </c>
      <c r="AB21" s="60">
        <f t="shared" ca="1" si="4"/>
        <v>-2.8909969038586555E-2</v>
      </c>
      <c r="AC21" s="60">
        <f t="shared" ca="1" si="13"/>
        <v>-0.89950214869793688</v>
      </c>
      <c r="AD21" s="61">
        <f t="shared" ca="1" si="5"/>
        <v>0.40677212136879115</v>
      </c>
      <c r="AE21" s="61">
        <f t="shared" ca="1" si="14"/>
        <v>0.32959021677311057</v>
      </c>
      <c r="AF21" s="61"/>
      <c r="AG21" s="98">
        <f t="shared" ca="1" si="15"/>
        <v>-1.3412696587173938</v>
      </c>
      <c r="AH21" s="98">
        <f t="shared" ca="1" si="16"/>
        <v>-1.3373264139069199</v>
      </c>
      <c r="AI21" s="98">
        <f t="shared" ca="1" si="17"/>
        <v>-1.3452148756433839</v>
      </c>
      <c r="AJ21" s="98"/>
      <c r="AK21" s="98">
        <f t="shared" ca="1" si="18"/>
        <v>0.14727095656611086</v>
      </c>
      <c r="AL21" s="98"/>
      <c r="AM21" s="96">
        <v>-2.2999999999999998</v>
      </c>
      <c r="AN21" s="97">
        <f t="shared" si="6"/>
        <v>2.8327037741601183E-2</v>
      </c>
      <c r="AX21" s="108">
        <f t="shared" ca="1" si="19"/>
        <v>0.49009696290606092</v>
      </c>
      <c r="AY21" s="108">
        <f t="shared" ca="1" si="20"/>
        <v>0.49008776452742009</v>
      </c>
      <c r="AZ21" s="108">
        <f t="shared" ca="1" si="21"/>
        <v>0.49010623472582265</v>
      </c>
      <c r="BB21" s="40">
        <f ca="1">_xll.EURO(UnderlyingPrice,$D21,IntRate,Yield,AX21,$D$6,1,0)</f>
        <v>0.77347438303448213</v>
      </c>
      <c r="BC21" s="40">
        <f ca="1">_xll.EURO(UnderlyingPrice,$D21*(1+$P$8),IntRate,Yield,AY21,$D$6,1,0)</f>
        <v>0.77170729857423082</v>
      </c>
      <c r="BD21" s="40">
        <f ca="1">_xll.EURO(UnderlyingPrice,$D21*(1-$P$8),IntRate,Yield,AZ21,$D$6,1,0)</f>
        <v>0.77524269022744052</v>
      </c>
      <c r="BF21" s="60">
        <f t="shared" ca="1" si="22"/>
        <v>0.32421498086226003</v>
      </c>
      <c r="BG21" s="40">
        <f t="shared" ca="1" si="23"/>
        <v>0.32518788430362999</v>
      </c>
      <c r="BI21" s="59">
        <f t="shared" ca="1" si="24"/>
        <v>-5.1843829959308252E-3</v>
      </c>
      <c r="BJ21" s="47">
        <f t="shared" ca="1" si="25"/>
        <v>-6.7027210075032324E-3</v>
      </c>
    </row>
    <row r="22" spans="3:62" x14ac:dyDescent="0.2">
      <c r="C22" s="57">
        <v>9</v>
      </c>
      <c r="D22" s="64">
        <f t="shared" ca="1" si="26"/>
        <v>3.9070000000000014</v>
      </c>
      <c r="E22" s="46">
        <f t="shared" ca="1" si="7"/>
        <v>-0.15815556992027546</v>
      </c>
      <c r="F22" s="46">
        <f t="shared" ca="1" si="8"/>
        <v>-0.15773464770523571</v>
      </c>
      <c r="G22" s="46">
        <f t="shared" ca="1" si="9"/>
        <v>-0.15857649213531533</v>
      </c>
      <c r="H22" s="46">
        <f t="shared" ca="1" si="0"/>
        <v>0.51930628746418017</v>
      </c>
      <c r="I22" s="46">
        <f t="shared" ca="1" si="1"/>
        <v>0.51943352593522751</v>
      </c>
      <c r="J22" s="46">
        <f t="shared" ca="1" si="2"/>
        <v>0.5195611099216908</v>
      </c>
      <c r="L22" s="59">
        <f ca="1">_xll.EURO(UnderlyingPrice,$D22,IntRate,Yield,$I22,$D$6,L$12,0)</f>
        <v>0.75788680517402129</v>
      </c>
      <c r="M22" s="59">
        <f ca="1">_xll.EURO(UnderlyingPrice,$D22,IntRate,Yield,$I22,$D$6,M$12,0)</f>
        <v>2.6082800659816441E-2</v>
      </c>
      <c r="O22" s="59">
        <f ca="1">_xll.EURO(UnderlyingPrice,$D22*(1+$P$8),IntRate,Yield,$H22,Expiry-Today,O$12,0)</f>
        <v>0.75613011170179023</v>
      </c>
      <c r="P22" s="59">
        <f ca="1">_xll.EURO(UnderlyingPrice,$D22*(1+$P$8),IntRate,Yield,$H22,Expiry-Today,P$12,0)</f>
        <v>2.6273762668264644E-2</v>
      </c>
      <c r="R22" s="59">
        <f ca="1">_xll.EURO(UnderlyingPrice,$D22*(1-$P$8),IntRate,Yield,$J22,Expiry-Today,R$12,0)</f>
        <v>0.75964470446623933</v>
      </c>
      <c r="S22" s="59">
        <f ca="1">_xll.EURO(UnderlyingPrice,$D22*(1-$P$8),IntRate,Yield,$J22,Expiry-Today,S$12,0)</f>
        <v>2.5893044471355486E-2</v>
      </c>
      <c r="U22" s="60">
        <f t="shared" ca="1" si="10"/>
        <v>0.31597712779935755</v>
      </c>
      <c r="V22" s="60"/>
      <c r="W22" s="63">
        <f t="shared" ca="1" si="3"/>
        <v>0.31692531111344319</v>
      </c>
      <c r="X22" s="64"/>
      <c r="Z22" s="60">
        <f t="shared" ca="1" si="11"/>
        <v>0.80548775319975741</v>
      </c>
      <c r="AA22" s="60">
        <f t="shared" ca="1" si="12"/>
        <v>-0.16412505252976614</v>
      </c>
      <c r="AB22" s="60">
        <f t="shared" ca="1" si="4"/>
        <v>-2.6937032867898496E-2</v>
      </c>
      <c r="AC22" s="60">
        <f t="shared" ca="1" si="13"/>
        <v>-0.83811639202662658</v>
      </c>
      <c r="AD22" s="61">
        <f t="shared" ca="1" si="5"/>
        <v>0.43252446314421517</v>
      </c>
      <c r="AE22" s="61">
        <f t="shared" ca="1" si="14"/>
        <v>0.34839315802196513</v>
      </c>
      <c r="AF22" s="61"/>
      <c r="AG22" s="98">
        <f t="shared" ca="1" si="15"/>
        <v>-1.2946940889852141</v>
      </c>
      <c r="AH22" s="98">
        <f t="shared" ca="1" si="16"/>
        <v>-1.2907508441747406</v>
      </c>
      <c r="AI22" s="98">
        <f t="shared" ca="1" si="17"/>
        <v>-1.2986393059112049</v>
      </c>
      <c r="AJ22" s="98"/>
      <c r="AK22" s="98">
        <f t="shared" ca="1" si="18"/>
        <v>0.15696687540443241</v>
      </c>
      <c r="AL22" s="98"/>
      <c r="AM22" s="96">
        <v>-2.2000000000000002</v>
      </c>
      <c r="AN22" s="97">
        <f t="shared" si="6"/>
        <v>3.5474592846231418E-2</v>
      </c>
      <c r="AP22" s="57"/>
      <c r="AQ22" s="75" t="s">
        <v>62</v>
      </c>
      <c r="AR22" s="75" t="s">
        <v>63</v>
      </c>
      <c r="AX22" s="108">
        <f t="shared" ca="1" si="19"/>
        <v>0.489992725639049</v>
      </c>
      <c r="AY22" s="108">
        <f t="shared" ca="1" si="20"/>
        <v>0.48998434449305472</v>
      </c>
      <c r="AZ22" s="108">
        <f t="shared" ca="1" si="21"/>
        <v>0.49000118055626934</v>
      </c>
      <c r="BB22" s="40">
        <f ca="1">_xll.EURO(UnderlyingPrice,$D22,IntRate,Yield,AX22,$D$6,1,0)</f>
        <v>0.75262619571211919</v>
      </c>
      <c r="BC22" s="40">
        <f ca="1">_xll.EURO(UnderlyingPrice,$D22*(1+$P$8),IntRate,Yield,AY22,$D$6,1,0)</f>
        <v>0.75086368998124353</v>
      </c>
      <c r="BD22" s="40">
        <f ca="1">_xll.EURO(UnderlyingPrice,$D22*(1-$P$8),IntRate,Yield,AZ22,$D$6,1,0)</f>
        <v>0.75439001278483842</v>
      </c>
      <c r="BF22" s="60">
        <f t="shared" ca="1" si="22"/>
        <v>0.34362843025274931</v>
      </c>
      <c r="BG22" s="40">
        <f t="shared" ca="1" si="23"/>
        <v>0.34465958952076442</v>
      </c>
      <c r="BI22" s="59">
        <f t="shared" ca="1" si="24"/>
        <v>-5.2606094619020993E-3</v>
      </c>
      <c r="BJ22" s="47">
        <f t="shared" ca="1" si="25"/>
        <v>-6.9896709573397465E-3</v>
      </c>
    </row>
    <row r="23" spans="3:62" x14ac:dyDescent="0.2">
      <c r="C23" s="57">
        <v>10</v>
      </c>
      <c r="D23" s="64">
        <f t="shared" ca="1" si="26"/>
        <v>3.9300000000000015</v>
      </c>
      <c r="E23" s="46">
        <f t="shared" ca="1" si="7"/>
        <v>-0.15319974143503523</v>
      </c>
      <c r="F23" s="46">
        <f t="shared" ca="1" si="8"/>
        <v>-0.15277634130575279</v>
      </c>
      <c r="G23" s="46">
        <f t="shared" ca="1" si="9"/>
        <v>-0.15362314156431767</v>
      </c>
      <c r="H23" s="46">
        <f t="shared" ca="1" si="0"/>
        <v>0.51783340341442508</v>
      </c>
      <c r="I23" s="46">
        <f t="shared" ca="1" si="1"/>
        <v>0.51795731309393811</v>
      </c>
      <c r="J23" s="46">
        <f t="shared" ca="1" si="2"/>
        <v>0.51808156998376198</v>
      </c>
      <c r="L23" s="59">
        <f ca="1">_xll.EURO(UnderlyingPrice,$D23,IntRate,Yield,$I23,$D$6,L$12,0)</f>
        <v>0.73728201534994131</v>
      </c>
      <c r="M23" s="59">
        <f ca="1">_xll.EURO(UnderlyingPrice,$D23,IntRate,Yield,$I23,$D$6,M$12,0)</f>
        <v>2.8409198988089357E-2</v>
      </c>
      <c r="O23" s="59">
        <f ca="1">_xll.EURO(UnderlyingPrice,$D23*(1+$P$8),IntRate,Yield,$H23,Expiry-Today,O$12,0)</f>
        <v>0.73552970947619434</v>
      </c>
      <c r="P23" s="59">
        <f ca="1">_xll.EURO(UnderlyingPrice,$D23*(1+$P$8),IntRate,Yield,$H23,Expiry-Today,P$12,0)</f>
        <v>2.8616014189097205E-2</v>
      </c>
      <c r="R23" s="59">
        <f ca="1">_xll.EURO(UnderlyingPrice,$D23*(1-$P$8),IntRate,Yield,$J23,Expiry-Today,R$12,0)</f>
        <v>0.73903561155422848</v>
      </c>
      <c r="S23" s="59">
        <f ca="1">_xll.EURO(UnderlyingPrice,$D23*(1-$P$8),IntRate,Yield,$J23,Expiry-Today,S$12,0)</f>
        <v>2.8203674117620425E-2</v>
      </c>
      <c r="U23" s="60">
        <f t="shared" ca="1" si="10"/>
        <v>0.33417646995278727</v>
      </c>
      <c r="V23" s="60"/>
      <c r="W23" s="63">
        <f t="shared" ca="1" si="3"/>
        <v>0.33517926580379104</v>
      </c>
      <c r="X23" s="64"/>
      <c r="Z23" s="60">
        <f t="shared" ca="1" si="11"/>
        <v>0.80077370273573845</v>
      </c>
      <c r="AA23" s="60">
        <f t="shared" ca="1" si="12"/>
        <v>-0.15825544272152983</v>
      </c>
      <c r="AB23" s="60">
        <f t="shared" ca="1" si="4"/>
        <v>-2.504478515098741E-2</v>
      </c>
      <c r="AC23" s="60">
        <f t="shared" ca="1" si="13"/>
        <v>-0.77924116857140613</v>
      </c>
      <c r="AD23" s="61">
        <f t="shared" ca="1" si="5"/>
        <v>0.45875399620790053</v>
      </c>
      <c r="AE23" s="61">
        <f t="shared" ca="1" si="14"/>
        <v>0.36735813618821744</v>
      </c>
      <c r="AF23" s="61"/>
      <c r="AG23" s="98">
        <f t="shared" ca="1" si="15"/>
        <v>-1.2483919004634771</v>
      </c>
      <c r="AH23" s="98">
        <f t="shared" ca="1" si="16"/>
        <v>-1.2444486556530034</v>
      </c>
      <c r="AI23" s="98">
        <f t="shared" ca="1" si="17"/>
        <v>-1.2523371173894677</v>
      </c>
      <c r="AJ23" s="98"/>
      <c r="AK23" s="98">
        <f t="shared" ca="1" si="18"/>
        <v>0.16698496596870221</v>
      </c>
      <c r="AL23" s="98"/>
      <c r="AM23" s="96">
        <v>-2.1</v>
      </c>
      <c r="AN23" s="97">
        <f t="shared" si="6"/>
        <v>4.3983595980427184E-2</v>
      </c>
      <c r="AP23" s="75" t="s">
        <v>97</v>
      </c>
      <c r="AQ23" s="100">
        <f>2*PI()</f>
        <v>6.2831853071795862</v>
      </c>
      <c r="AR23" s="77">
        <f>2*PI()</f>
        <v>6.2831853071795862</v>
      </c>
      <c r="AX23" s="108">
        <f t="shared" ca="1" si="19"/>
        <v>0.48989871460877726</v>
      </c>
      <c r="AY23" s="108">
        <f t="shared" ca="1" si="20"/>
        <v>0.48989115453332627</v>
      </c>
      <c r="AZ23" s="108">
        <f t="shared" ca="1" si="21"/>
        <v>0.48990634877790368</v>
      </c>
      <c r="BB23" s="40">
        <f ca="1">_xll.EURO(UnderlyingPrice,$D23,IntRate,Yield,AX23,$D$6,1,0)</f>
        <v>0.73195979845832282</v>
      </c>
      <c r="BC23" s="40">
        <f ca="1">_xll.EURO(UnderlyingPrice,$D23*(1+$P$8),IntRate,Yield,AY23,$D$6,1,0)</f>
        <v>0.73020293262746572</v>
      </c>
      <c r="BD23" s="40">
        <f ca="1">_xll.EURO(UnderlyingPrice,$D23*(1-$P$8),IntRate,Yield,AZ23,$D$6,1,0)</f>
        <v>0.73371806701246145</v>
      </c>
      <c r="BF23" s="60">
        <f t="shared" ca="1" si="22"/>
        <v>0.36328452279508711</v>
      </c>
      <c r="BG23" s="40">
        <f t="shared" ca="1" si="23"/>
        <v>0.36437466601266394</v>
      </c>
      <c r="BI23" s="59">
        <f t="shared" ca="1" si="24"/>
        <v>-5.322216891618492E-3</v>
      </c>
      <c r="BJ23" s="47">
        <f t="shared" ca="1" si="25"/>
        <v>-7.2711874379280334E-3</v>
      </c>
    </row>
    <row r="24" spans="3:62" x14ac:dyDescent="0.2">
      <c r="C24" s="57">
        <v>11</v>
      </c>
      <c r="D24" s="64">
        <f t="shared" ca="1" si="26"/>
        <v>3.9530000000000016</v>
      </c>
      <c r="E24" s="46">
        <f t="shared" ca="1" si="7"/>
        <v>-0.148243912949795</v>
      </c>
      <c r="F24" s="46">
        <f t="shared" ca="1" si="8"/>
        <v>-0.14781803490626999</v>
      </c>
      <c r="G24" s="46">
        <f t="shared" ca="1" si="9"/>
        <v>-0.14866979099332001</v>
      </c>
      <c r="H24" s="46">
        <f t="shared" ca="1" si="0"/>
        <v>0.51640810790787317</v>
      </c>
      <c r="I24" s="46">
        <f t="shared" ca="1" si="1"/>
        <v>0.51652866916002993</v>
      </c>
      <c r="J24" s="46">
        <f t="shared" ca="1" si="2"/>
        <v>0.51664957928534283</v>
      </c>
      <c r="L24" s="59">
        <f ca="1">_xll.EURO(UnderlyingPrice,$D24,IntRate,Yield,$I24,$D$6,L$12,0)</f>
        <v>0.71685402171566803</v>
      </c>
      <c r="M24" s="59">
        <f ca="1">_xll.EURO(UnderlyingPrice,$D24,IntRate,Yield,$I24,$D$6,M$12,0)</f>
        <v>3.0912393506167812E-2</v>
      </c>
      <c r="O24" s="59">
        <f ca="1">_xll.EURO(UnderlyingPrice,$D24*(1+$P$8),IntRate,Yield,$H24,Expiry-Today,O$12,0)</f>
        <v>0.71510711328605447</v>
      </c>
      <c r="P24" s="59">
        <f ca="1">_xll.EURO(UnderlyingPrice,$D24*(1+$P$8),IntRate,Yield,$H24,Expiry-Today,P$12,0)</f>
        <v>3.1136071745387184E-2</v>
      </c>
      <c r="R24" s="59">
        <f ca="1">_xll.EURO(UnderlyingPrice,$D24*(1-$P$8),IntRate,Yield,$J24,Expiry-Today,R$12,0)</f>
        <v>0.71860230822167281</v>
      </c>
      <c r="S24" s="59">
        <f ca="1">_xll.EURO(UnderlyingPrice,$D24*(1-$P$8),IntRate,Yield,$J24,Expiry-Today,S$12,0)</f>
        <v>3.0690093343342995E-2</v>
      </c>
      <c r="U24" s="60">
        <f t="shared" ca="1" si="10"/>
        <v>0.35276026097513558</v>
      </c>
      <c r="V24" s="60"/>
      <c r="W24" s="63">
        <f t="shared" ca="1" si="3"/>
        <v>0.35381882301618783</v>
      </c>
      <c r="X24" s="64"/>
      <c r="Z24" s="60">
        <f t="shared" ca="1" si="11"/>
        <v>0.79611450841170039</v>
      </c>
      <c r="AA24" s="60">
        <f t="shared" ca="1" si="12"/>
        <v>-0.15242008428815126</v>
      </c>
      <c r="AB24" s="60">
        <f t="shared" ca="1" si="4"/>
        <v>-2.3231882094407137E-2</v>
      </c>
      <c r="AC24" s="60">
        <f t="shared" ca="1" si="13"/>
        <v>-0.72283466766514504</v>
      </c>
      <c r="AD24" s="61">
        <f t="shared" ca="1" si="5"/>
        <v>0.48537442884266341</v>
      </c>
      <c r="AE24" s="61">
        <f t="shared" ca="1" si="14"/>
        <v>0.38641362481368685</v>
      </c>
      <c r="AF24" s="61"/>
      <c r="AG24" s="98">
        <f t="shared" ca="1" si="15"/>
        <v>-1.2023599025792111</v>
      </c>
      <c r="AH24" s="98">
        <f t="shared" ca="1" si="16"/>
        <v>-1.1984166577687376</v>
      </c>
      <c r="AI24" s="98">
        <f t="shared" ca="1" si="17"/>
        <v>-1.2063051195052013</v>
      </c>
      <c r="AJ24" s="98"/>
      <c r="AK24" s="98">
        <f t="shared" ca="1" si="18"/>
        <v>0.17730273076154895</v>
      </c>
      <c r="AL24" s="98"/>
      <c r="AM24" s="96">
        <v>-2</v>
      </c>
      <c r="AN24" s="97">
        <f t="shared" si="6"/>
        <v>5.3990966513188049E-2</v>
      </c>
      <c r="AP24" s="75" t="s">
        <v>78</v>
      </c>
      <c r="AQ24" s="100">
        <f ca="1">AG13</f>
        <v>-1.7241182165288624</v>
      </c>
      <c r="AR24" s="77">
        <f ca="1">AG113</f>
        <v>2.0893740932626881</v>
      </c>
      <c r="AX24" s="108">
        <f t="shared" ca="1" si="19"/>
        <v>0.48981485464568253</v>
      </c>
      <c r="AY24" s="108">
        <f t="shared" ca="1" si="20"/>
        <v>0.48980811936586088</v>
      </c>
      <c r="AZ24" s="108">
        <f t="shared" ca="1" si="21"/>
        <v>0.48982166433386054</v>
      </c>
      <c r="BB24" s="40">
        <f ca="1">_xll.EURO(UnderlyingPrice,$D24,IntRate,Yield,AX24,$D$6,1,0)</f>
        <v>0.71148558600369149</v>
      </c>
      <c r="BC24" s="40">
        <f ca="1">_xll.EURO(UnderlyingPrice,$D24*(1+$P$8),IntRate,Yield,AY24,$D$6,1,0)</f>
        <v>0.70973544593499627</v>
      </c>
      <c r="BD24" s="40">
        <f ca="1">_xll.EURO(UnderlyingPrice,$D24*(1-$P$8),IntRate,Yield,AZ24,$D$6,1,0)</f>
        <v>0.71323722269965328</v>
      </c>
      <c r="BF24" s="60">
        <f t="shared" ca="1" si="22"/>
        <v>0.3831069369574524</v>
      </c>
      <c r="BG24" s="40">
        <f t="shared" ca="1" si="23"/>
        <v>0.38425656322206037</v>
      </c>
      <c r="BI24" s="59">
        <f t="shared" ca="1" si="24"/>
        <v>-5.368435711976538E-3</v>
      </c>
      <c r="BJ24" s="47">
        <f t="shared" ca="1" si="25"/>
        <v>-7.5453892778492414E-3</v>
      </c>
    </row>
    <row r="25" spans="3:62" x14ac:dyDescent="0.2">
      <c r="C25" s="57">
        <v>12</v>
      </c>
      <c r="D25" s="64">
        <f t="shared" ca="1" si="26"/>
        <v>3.9760000000000018</v>
      </c>
      <c r="E25" s="46">
        <f t="shared" ca="1" si="7"/>
        <v>-0.14328808446455465</v>
      </c>
      <c r="F25" s="46">
        <f t="shared" ca="1" si="8"/>
        <v>-0.14285972850678696</v>
      </c>
      <c r="G25" s="46">
        <f t="shared" ca="1" si="9"/>
        <v>-0.14371644042232234</v>
      </c>
      <c r="H25" s="46">
        <f t="shared" ca="1" si="0"/>
        <v>0.51503007368963938</v>
      </c>
      <c r="I25" s="46">
        <f t="shared" ca="1" si="1"/>
        <v>0.51514726736900951</v>
      </c>
      <c r="J25" s="46">
        <f t="shared" ca="1" si="2"/>
        <v>0.51526481155184134</v>
      </c>
      <c r="L25" s="59">
        <f ca="1">_xll.EURO(UnderlyingPrice,$D25,IntRate,Yield,$I25,$D$6,L$12,0)</f>
        <v>0.69661265254075433</v>
      </c>
      <c r="M25" s="59">
        <f ca="1">_xll.EURO(UnderlyingPrice,$D25,IntRate,Yield,$I25,$D$6,M$12,0)</f>
        <v>3.3602212483606841E-2</v>
      </c>
      <c r="O25" s="59">
        <f ca="1">_xll.EURO(UnderlyingPrice,$D25*(1+$P$8),IntRate,Yield,$H25,Expiry-Today,O$12,0)</f>
        <v>0.69487218218262603</v>
      </c>
      <c r="P25" s="59">
        <f ca="1">_xll.EURO(UnderlyingPrice,$D25*(1+$P$8),IntRate,Yield,$H25,Expiry-Today,P$12,0)</f>
        <v>3.3843794388386361E-2</v>
      </c>
      <c r="R25" s="59">
        <f ca="1">_xll.EURO(UnderlyingPrice,$D25*(1-$P$8),IntRate,Yield,$J25,Expiry-Today,R$12,0)</f>
        <v>0.69835459179272519</v>
      </c>
      <c r="S25" s="59">
        <f ca="1">_xll.EURO(UnderlyingPrice,$D25*(1-$P$8),IntRate,Yield,$J25,Expiry-Today,S$12,0)</f>
        <v>3.3362099472669604E-2</v>
      </c>
      <c r="U25" s="60">
        <f t="shared" ca="1" si="10"/>
        <v>0.37167012197935884</v>
      </c>
      <c r="V25" s="60"/>
      <c r="W25" s="63">
        <f t="shared" ca="1" si="3"/>
        <v>0.37278542868038306</v>
      </c>
      <c r="X25" s="64"/>
      <c r="Z25" s="60">
        <f t="shared" ca="1" si="11"/>
        <v>0.79150921824734699</v>
      </c>
      <c r="AA25" s="60">
        <f t="shared" ca="1" si="12"/>
        <v>-0.14661857980837203</v>
      </c>
      <c r="AB25" s="60">
        <f t="shared" ca="1" si="4"/>
        <v>-2.149700794502396E-2</v>
      </c>
      <c r="AC25" s="60">
        <f t="shared" ca="1" si="13"/>
        <v>-0.66885595108444518</v>
      </c>
      <c r="AD25" s="61">
        <f t="shared" ca="1" si="5"/>
        <v>0.51229433243213418</v>
      </c>
      <c r="AE25" s="61">
        <f t="shared" ca="1" si="14"/>
        <v>0.405485686575905</v>
      </c>
      <c r="AF25" s="61"/>
      <c r="AG25" s="98">
        <f t="shared" ca="1" si="15"/>
        <v>-1.156594960290287</v>
      </c>
      <c r="AH25" s="98">
        <f t="shared" ca="1" si="16"/>
        <v>-1.1526517154798126</v>
      </c>
      <c r="AI25" s="98">
        <f t="shared" ca="1" si="17"/>
        <v>-1.1605401772162773</v>
      </c>
      <c r="AJ25" s="98"/>
      <c r="AK25" s="98">
        <f t="shared" ca="1" si="18"/>
        <v>0.18789402978044473</v>
      </c>
      <c r="AL25" s="98"/>
      <c r="AM25" s="96">
        <v>-1.9</v>
      </c>
      <c r="AN25" s="97">
        <f t="shared" si="6"/>
        <v>6.5615814774676581E-2</v>
      </c>
      <c r="AP25" s="75" t="s">
        <v>98</v>
      </c>
      <c r="AQ25" s="100">
        <f ca="1">NORMSDIST(AG13/Gamma)</f>
        <v>4.3754105021544865E-2</v>
      </c>
      <c r="AR25" s="77">
        <f ca="1">NORMSDIST(AG113/Gamma)</f>
        <v>0.98080562296791296</v>
      </c>
      <c r="AX25" s="108">
        <f t="shared" ca="1" si="19"/>
        <v>0.48974107058020189</v>
      </c>
      <c r="AY25" s="108">
        <f t="shared" ca="1" si="20"/>
        <v>0.48973516370828479</v>
      </c>
      <c r="AZ25" s="108">
        <f t="shared" ca="1" si="21"/>
        <v>0.48974705216727477</v>
      </c>
      <c r="BB25" s="40">
        <f ca="1">_xll.EURO(UnderlyingPrice,$D25,IntRate,Yield,AX25,$D$6,1,0)</f>
        <v>0.69121404090123173</v>
      </c>
      <c r="BC25" s="40">
        <f ca="1">_xll.EURO(UnderlyingPrice,$D25*(1+$P$8),IntRate,Yield,AY25,$D$6,1,0)</f>
        <v>0.68947173377405591</v>
      </c>
      <c r="BD25" s="40">
        <f ca="1">_xll.EURO(UnderlyingPrice,$D25*(1-$P$8),IntRate,Yield,AZ25,$D$6,1,0)</f>
        <v>0.69295794080424411</v>
      </c>
      <c r="BF25" s="60">
        <f t="shared" ca="1" si="22"/>
        <v>0.40301563823493491</v>
      </c>
      <c r="BG25" s="40">
        <f t="shared" ca="1" si="23"/>
        <v>0.40422500647671661</v>
      </c>
      <c r="BI25" s="59">
        <f t="shared" ca="1" si="24"/>
        <v>-5.3986116395225991E-3</v>
      </c>
      <c r="BJ25" s="47">
        <f t="shared" ca="1" si="25"/>
        <v>-7.8103327190571529E-3</v>
      </c>
    </row>
    <row r="26" spans="3:62" x14ac:dyDescent="0.2">
      <c r="C26" s="57">
        <v>13</v>
      </c>
      <c r="D26" s="64">
        <f t="shared" ca="1" si="26"/>
        <v>3.9990000000000019</v>
      </c>
      <c r="E26" s="46">
        <f t="shared" ca="1" si="7"/>
        <v>-0.13833225597931442</v>
      </c>
      <c r="F26" s="46">
        <f t="shared" ca="1" si="8"/>
        <v>-0.13790142210730416</v>
      </c>
      <c r="G26" s="46">
        <f t="shared" ca="1" si="9"/>
        <v>-0.13876308985132468</v>
      </c>
      <c r="H26" s="46">
        <f t="shared" ca="1" si="0"/>
        <v>0.51369897350483851</v>
      </c>
      <c r="I26" s="46">
        <f t="shared" ca="1" si="1"/>
        <v>0.51381278095638361</v>
      </c>
      <c r="J26" s="46">
        <f t="shared" ca="1" si="2"/>
        <v>0.51392694050866605</v>
      </c>
      <c r="L26" s="59">
        <f ca="1">_xll.EURO(UnderlyingPrice,$D26,IntRate,Yield,$I26,$D$6,L$12,0)</f>
        <v>0.67656790833056268</v>
      </c>
      <c r="M26" s="59">
        <f ca="1">_xll.EURO(UnderlyingPrice,$D26,IntRate,Yield,$I26,$D$6,M$12,0)</f>
        <v>3.6488656425767707E-2</v>
      </c>
      <c r="O26" s="59">
        <f ca="1">_xll.EURO(UnderlyingPrice,$D26*(1+$P$8),IntRate,Yield,$H26,Expiry-Today,O$12,0)</f>
        <v>0.67483494499319008</v>
      </c>
      <c r="P26" s="59">
        <f ca="1">_xll.EURO(UnderlyingPrice,$D26*(1+$P$8),IntRate,Yield,$H26,Expiry-Today,P$12,0)</f>
        <v>3.6749210945379085E-2</v>
      </c>
      <c r="R26" s="59">
        <f ca="1">_xll.EURO(UnderlyingPrice,$D26*(1-$P$8),IntRate,Yield,$J26,Expiry-Today,R$12,0)</f>
        <v>0.67830243425376446</v>
      </c>
      <c r="S26" s="59">
        <f ca="1">_xll.EURO(UnderlyingPrice,$D26*(1-$P$8),IntRate,Yield,$J26,Expiry-Today,S$12,0)</f>
        <v>3.6229664491986613E-2</v>
      </c>
      <c r="U26" s="60">
        <f t="shared" ca="1" si="10"/>
        <v>0.39084185379264441</v>
      </c>
      <c r="V26" s="60"/>
      <c r="W26" s="63">
        <f t="shared" ca="1" si="3"/>
        <v>0.39201469097485908</v>
      </c>
      <c r="X26" s="64"/>
      <c r="Z26" s="60">
        <f t="shared" ca="1" si="11"/>
        <v>0.78695690216340375</v>
      </c>
      <c r="AA26" s="60">
        <f t="shared" ca="1" si="12"/>
        <v>-0.14085053873801834</v>
      </c>
      <c r="AB26" s="60">
        <f t="shared" ca="1" si="4"/>
        <v>-1.9838874262790004E-2</v>
      </c>
      <c r="AC26" s="60">
        <f t="shared" ca="1" si="13"/>
        <v>-0.61726493042277841</v>
      </c>
      <c r="AD26" s="61">
        <f t="shared" ca="1" si="5"/>
        <v>0.53941776697090282</v>
      </c>
      <c r="AE26" s="61">
        <f t="shared" ca="1" si="14"/>
        <v>0.42449853486732247</v>
      </c>
      <c r="AF26" s="61"/>
      <c r="AG26" s="98">
        <f t="shared" ca="1" si="15"/>
        <v>-1.1110939928041899</v>
      </c>
      <c r="AH26" s="98">
        <f t="shared" ca="1" si="16"/>
        <v>-1.1071507479937162</v>
      </c>
      <c r="AI26" s="98">
        <f t="shared" ca="1" si="17"/>
        <v>-1.1150392097301798</v>
      </c>
      <c r="AJ26" s="98"/>
      <c r="AK26" s="98">
        <f t="shared" ca="1" si="18"/>
        <v>0.1987290807233151</v>
      </c>
      <c r="AL26" s="98"/>
      <c r="AM26" s="96">
        <v>-1.8</v>
      </c>
      <c r="AN26" s="97">
        <f t="shared" si="6"/>
        <v>7.8950158300894135E-2</v>
      </c>
      <c r="AP26" s="75" t="s">
        <v>99</v>
      </c>
      <c r="AQ26" s="100">
        <f ca="1">EXP(((Gamma*AG13)^2)/2)</f>
        <v>4.5414764775504715</v>
      </c>
      <c r="AR26" s="77">
        <f ca="1">EXP(((Gamma*AG113)^2)/2)</f>
        <v>9.2288603196485344</v>
      </c>
      <c r="AX26" s="108">
        <f t="shared" ca="1" si="19"/>
        <v>0.48967728724277226</v>
      </c>
      <c r="AY26" s="108">
        <f t="shared" ca="1" si="20"/>
        <v>0.48967221227822411</v>
      </c>
      <c r="AZ26" s="108">
        <f t="shared" ca="1" si="21"/>
        <v>0.48968243722128124</v>
      </c>
      <c r="BB26" s="40">
        <f ca="1">_xll.EURO(UnderlyingPrice,$D26,IntRate,Yield,AX26,$D$6,1,0)</f>
        <v>0.67115569121489393</v>
      </c>
      <c r="BC26" s="40">
        <f ca="1">_xll.EURO(UnderlyingPrice,$D26*(1+$P$8),IntRate,Yield,AY26,$D$6,1,0)</f>
        <v>0.66942234189207106</v>
      </c>
      <c r="BD26" s="40">
        <f ca="1">_xll.EURO(UnderlyingPrice,$D26*(1-$P$8),IntRate,Yield,AZ26,$D$6,1,0)</f>
        <v>0.67289073140196365</v>
      </c>
      <c r="BF26" s="60">
        <f t="shared" ca="1" si="22"/>
        <v>0.42292749902639321</v>
      </c>
      <c r="BG26" s="40">
        <f t="shared" ca="1" si="23"/>
        <v>0.42419661872640974</v>
      </c>
      <c r="BI26" s="59">
        <f t="shared" ca="1" si="24"/>
        <v>-5.4122171156687493E-3</v>
      </c>
      <c r="BJ26" s="47">
        <f t="shared" ca="1" si="25"/>
        <v>-8.0640262557735484E-3</v>
      </c>
    </row>
    <row r="27" spans="3:62" x14ac:dyDescent="0.2">
      <c r="C27" s="57">
        <v>14</v>
      </c>
      <c r="D27" s="64">
        <f t="shared" ca="1" si="26"/>
        <v>4.022000000000002</v>
      </c>
      <c r="E27" s="46">
        <f t="shared" ca="1" si="7"/>
        <v>-0.13337642749407408</v>
      </c>
      <c r="F27" s="46">
        <f t="shared" ca="1" si="8"/>
        <v>-0.13294311570782125</v>
      </c>
      <c r="G27" s="46">
        <f t="shared" ca="1" si="9"/>
        <v>-0.13380973928032702</v>
      </c>
      <c r="H27" s="46">
        <f t="shared" ca="1" si="0"/>
        <v>0.51241448009858537</v>
      </c>
      <c r="I27" s="46">
        <f t="shared" ca="1" si="1"/>
        <v>0.51252488315765876</v>
      </c>
      <c r="J27" s="46">
        <f t="shared" ca="1" si="2"/>
        <v>0.51263563988122496</v>
      </c>
      <c r="L27" s="59">
        <f ca="1">_xll.EURO(UnderlyingPrice,$D27,IntRate,Yield,$I27,$D$6,L$12,0)</f>
        <v>0.656729927878696</v>
      </c>
      <c r="M27" s="59">
        <f ca="1">_xll.EURO(UnderlyingPrice,$D27,IntRate,Yield,$I27,$D$6,M$12,0)</f>
        <v>3.9581864126254529E-2</v>
      </c>
      <c r="O27" s="59">
        <f ca="1">_xll.EURO(UnderlyingPrice,$D27*(1+$P$8),IntRate,Yield,$H27,Expiry-Today,O$12,0)</f>
        <v>0.65500556602933591</v>
      </c>
      <c r="P27" s="59">
        <f ca="1">_xll.EURO(UnderlyingPrice,$D27*(1+$P$8),IntRate,Yield,$H27,Expiry-Today,P$12,0)</f>
        <v>3.98624857279537E-2</v>
      </c>
      <c r="R27" s="59">
        <f ca="1">_xll.EURO(UnderlyingPrice,$D27*(1-$P$8),IntRate,Yield,$J27,Expiry-Today,R$12,0)</f>
        <v>0.65845594864963397</v>
      </c>
      <c r="S27" s="59">
        <f ca="1">_xll.EURO(UnderlyingPrice,$D27*(1-$P$8),IntRate,Yield,$J27,Expiry-Today,S$12,0)</f>
        <v>3.9302901446133021E-2</v>
      </c>
      <c r="U27" s="60">
        <f t="shared" ca="1" si="10"/>
        <v>0.41020572279737705</v>
      </c>
      <c r="V27" s="60"/>
      <c r="W27" s="63">
        <f t="shared" ca="1" si="3"/>
        <v>0.41143666702554882</v>
      </c>
      <c r="X27" s="64"/>
      <c r="Z27" s="60">
        <f t="shared" ca="1" si="11"/>
        <v>0.78245665135540809</v>
      </c>
      <c r="AA27" s="60">
        <f t="shared" ca="1" si="12"/>
        <v>-0.13511557725223924</v>
      </c>
      <c r="AB27" s="60">
        <f t="shared" ca="1" si="4"/>
        <v>-1.8256219216205832E-2</v>
      </c>
      <c r="AC27" s="60">
        <f t="shared" ca="1" si="13"/>
        <v>-0.56802234516957406</v>
      </c>
      <c r="AD27" s="61">
        <f t="shared" ca="1" si="5"/>
        <v>0.56664495946305138</v>
      </c>
      <c r="AE27" s="61">
        <f t="shared" ca="1" si="14"/>
        <v>0.44337511748888014</v>
      </c>
      <c r="AF27" s="61"/>
      <c r="AG27" s="98">
        <f t="shared" ca="1" si="15"/>
        <v>-1.0658539723335219</v>
      </c>
      <c r="AH27" s="98">
        <f t="shared" ca="1" si="16"/>
        <v>-1.0619107275230486</v>
      </c>
      <c r="AI27" s="98">
        <f t="shared" ca="1" si="17"/>
        <v>-1.0697991892595125</v>
      </c>
      <c r="AJ27" s="98"/>
      <c r="AK27" s="98">
        <f t="shared" ca="1" si="18"/>
        <v>0.20977452005979469</v>
      </c>
      <c r="AL27" s="98"/>
      <c r="AM27" s="96">
        <v>-1.7</v>
      </c>
      <c r="AN27" s="97">
        <f t="shared" si="6"/>
        <v>9.4049077376886933E-2</v>
      </c>
      <c r="AP27" s="75" t="s">
        <v>82</v>
      </c>
      <c r="AQ27" s="100">
        <f ca="1">AK13*SQRT(2*PI())*EXP(((Gamma*AG13)^2)/2)</f>
        <v>0.94328982586666199</v>
      </c>
      <c r="AR27" s="77">
        <f ca="1">AK113*SQRT(2*PI())*EXP(((Gamma*AG113)^2)/2)</f>
        <v>0.95458687264757469</v>
      </c>
      <c r="AX27" s="108">
        <f t="shared" ca="1" si="19"/>
        <v>0.48962342946383042</v>
      </c>
      <c r="AY27" s="108">
        <f t="shared" ca="1" si="20"/>
        <v>0.48961918979330515</v>
      </c>
      <c r="AZ27" s="108">
        <f t="shared" ca="1" si="21"/>
        <v>0.48962774443901491</v>
      </c>
      <c r="BB27" s="40">
        <f ca="1">_xll.EURO(UnderlyingPrice,$D27,IntRate,Yield,AX27,$D$6,1,0)</f>
        <v>0.65132106657510569</v>
      </c>
      <c r="BC27" s="40">
        <f ca="1">_xll.EURO(UnderlyingPrice,$D27*(1+$P$8),IntRate,Yield,AY27,$D$6,1,0)</f>
        <v>0.64959781373458325</v>
      </c>
      <c r="BD27" s="40">
        <f ca="1">_xll.EURO(UnderlyingPrice,$D27*(1-$P$8),IntRate,Yield,AZ27,$D$6,1,0)</f>
        <v>0.65304610997841328</v>
      </c>
      <c r="BF27" s="60">
        <f t="shared" ca="1" si="22"/>
        <v>0.44275697615212922</v>
      </c>
      <c r="BG27" s="40">
        <f t="shared" ca="1" si="23"/>
        <v>0.44408560009369835</v>
      </c>
      <c r="BI27" s="59">
        <f t="shared" ca="1" si="24"/>
        <v>-5.4088613035903066E-3</v>
      </c>
      <c r="BJ27" s="47">
        <f t="shared" ca="1" si="25"/>
        <v>-8.3044470402779385E-3</v>
      </c>
    </row>
    <row r="28" spans="3:62" x14ac:dyDescent="0.2">
      <c r="C28" s="57">
        <v>15</v>
      </c>
      <c r="D28" s="64">
        <f t="shared" ca="1" si="26"/>
        <v>4.0450000000000017</v>
      </c>
      <c r="E28" s="46">
        <f t="shared" ca="1" si="7"/>
        <v>-0.12842059900883396</v>
      </c>
      <c r="F28" s="46">
        <f t="shared" ca="1" si="8"/>
        <v>-0.12798480930833844</v>
      </c>
      <c r="G28" s="46">
        <f t="shared" ca="1" si="9"/>
        <v>-0.12885638870932947</v>
      </c>
      <c r="H28" s="46">
        <f t="shared" ca="1" si="0"/>
        <v>0.51117626621599432</v>
      </c>
      <c r="I28" s="46">
        <f t="shared" ca="1" si="1"/>
        <v>0.51128324720834151</v>
      </c>
      <c r="J28" s="46">
        <f t="shared" ca="1" si="2"/>
        <v>0.51139058339492671</v>
      </c>
      <c r="L28" s="59">
        <f ca="1">_xll.EURO(UnderlyingPrice,$D28,IntRate,Yield,$I28,$D$6,L$12,0)</f>
        <v>0.63710895139269175</v>
      </c>
      <c r="M28" s="59">
        <f ca="1">_xll.EURO(UnderlyingPrice,$D28,IntRate,Yield,$I28,$D$6,M$12,0)</f>
        <v>4.2892075792602125E-2</v>
      </c>
      <c r="O28" s="59">
        <f ca="1">_xll.EURO(UnderlyingPrice,$D28*(1+$P$8),IntRate,Yield,$H28,Expiry-Today,O$12,0)</f>
        <v>0.63539430787442486</v>
      </c>
      <c r="P28" s="59">
        <f ca="1">_xll.EURO(UnderlyingPrice,$D28*(1+$P$8),IntRate,Yield,$H28,Expiry-Today,P$12,0)</f>
        <v>4.3193881319471661E-2</v>
      </c>
      <c r="R28" s="59">
        <f ca="1">_xll.EURO(UnderlyingPrice,$D28*(1-$P$8),IntRate,Yield,$J28,Expiry-Today,R$12,0)</f>
        <v>0.63882535254755402</v>
      </c>
      <c r="S28" s="59">
        <f ca="1">_xll.EURO(UnderlyingPrice,$D28*(1-$P$8),IntRate,Yield,$J28,Expiry-Today,S$12,0)</f>
        <v>4.2592027902328966E-2</v>
      </c>
      <c r="U28" s="60">
        <f t="shared" ca="1" si="10"/>
        <v>0.42968681330792258</v>
      </c>
      <c r="V28" s="60"/>
      <c r="W28" s="63">
        <f t="shared" ca="1" si="3"/>
        <v>0.43097621634003042</v>
      </c>
      <c r="X28" s="64"/>
      <c r="Z28" s="60">
        <f t="shared" ca="1" si="11"/>
        <v>0.77800757768886319</v>
      </c>
      <c r="AA28" s="60">
        <f t="shared" ca="1" si="12"/>
        <v>-0.12941331809224468</v>
      </c>
      <c r="AB28" s="60">
        <f t="shared" ca="1" si="4"/>
        <v>-1.6747806899644505E-2</v>
      </c>
      <c r="AC28" s="60">
        <f t="shared" ca="1" si="13"/>
        <v>-0.5210897414695016</v>
      </c>
      <c r="AD28" s="61">
        <f t="shared" ca="1" si="5"/>
        <v>0.59387302715382295</v>
      </c>
      <c r="AE28" s="61">
        <f t="shared" ca="1" si="14"/>
        <v>0.46203771531069826</v>
      </c>
      <c r="AF28" s="61"/>
      <c r="AG28" s="98">
        <f t="shared" ca="1" si="15"/>
        <v>-1.0208719228870011</v>
      </c>
      <c r="AH28" s="98">
        <f t="shared" ca="1" si="16"/>
        <v>-1.0169286780765274</v>
      </c>
      <c r="AI28" s="98">
        <f t="shared" ca="1" si="17"/>
        <v>-1.0248171398129915</v>
      </c>
      <c r="AJ28" s="98"/>
      <c r="AK28" s="98">
        <f t="shared" ca="1" si="18"/>
        <v>0.2209935033388197</v>
      </c>
      <c r="AL28" s="98"/>
      <c r="AM28" s="96">
        <v>-1.6</v>
      </c>
      <c r="AN28" s="97">
        <f t="shared" si="6"/>
        <v>0.11092083467945553</v>
      </c>
      <c r="AP28" s="75" t="s">
        <v>84</v>
      </c>
      <c r="AQ28" s="101">
        <v>1.0090289126302168</v>
      </c>
      <c r="AR28" s="102"/>
      <c r="AX28" s="108">
        <f t="shared" ca="1" si="19"/>
        <v>0.48957942207381339</v>
      </c>
      <c r="AY28" s="108">
        <f t="shared" ca="1" si="20"/>
        <v>0.48957602097115394</v>
      </c>
      <c r="AZ28" s="108">
        <f t="shared" ca="1" si="21"/>
        <v>0.48958289876361066</v>
      </c>
      <c r="BB28" s="40">
        <f ca="1">_xll.EURO(UnderlyingPrice,$D28,IntRate,Yield,AX28,$D$6,1,0)</f>
        <v>0.63172065295681179</v>
      </c>
      <c r="BC28" s="40">
        <f ca="1">_xll.EURO(UnderlyingPrice,$D28*(1+$P$8),IntRate,Yield,AY28,$D$6,1,0)</f>
        <v>0.63000864501666465</v>
      </c>
      <c r="BD28" s="40">
        <f ca="1">_xll.EURO(UnderlyingPrice,$D28*(1-$P$8),IntRate,Yield,AZ28,$D$6,1,0)</f>
        <v>0.63343455241583957</v>
      </c>
      <c r="BF28" s="60">
        <f t="shared" ca="1" si="22"/>
        <v>0.4624168171450086</v>
      </c>
      <c r="BG28" s="40">
        <f t="shared" ca="1" si="23"/>
        <v>0.4638044362844797</v>
      </c>
      <c r="BI28" s="59">
        <f t="shared" ca="1" si="24"/>
        <v>-5.3882984358799568E-3</v>
      </c>
      <c r="BJ28" s="47">
        <f t="shared" ca="1" si="25"/>
        <v>-8.5295587704148287E-3</v>
      </c>
    </row>
    <row r="29" spans="3:62" x14ac:dyDescent="0.2">
      <c r="C29" s="57">
        <v>16</v>
      </c>
      <c r="D29" s="64">
        <f t="shared" ca="1" si="26"/>
        <v>4.0680000000000014</v>
      </c>
      <c r="E29" s="46">
        <f t="shared" ca="1" si="7"/>
        <v>-0.12346477052359373</v>
      </c>
      <c r="F29" s="46">
        <f t="shared" ca="1" si="8"/>
        <v>-0.12302650290885553</v>
      </c>
      <c r="G29" s="46">
        <f t="shared" ca="1" si="9"/>
        <v>-0.12390303813833203</v>
      </c>
      <c r="H29" s="46">
        <f t="shared" ca="1" si="0"/>
        <v>0.50998400460218041</v>
      </c>
      <c r="I29" s="46">
        <f t="shared" ca="1" si="1"/>
        <v>0.51008754634393849</v>
      </c>
      <c r="J29" s="46">
        <f t="shared" ca="1" si="2"/>
        <v>0.51019144477517953</v>
      </c>
      <c r="L29" s="59">
        <f ca="1">_xll.EURO(UnderlyingPrice,$D29,IntRate,Yield,$I29,$D$6,L$12,0)</f>
        <v>0.61771528088438332</v>
      </c>
      <c r="M29" s="59">
        <f ca="1">_xll.EURO(UnderlyingPrice,$D29,IntRate,Yield,$I29,$D$6,M$12,0)</f>
        <v>4.6429593436646099E-2</v>
      </c>
      <c r="O29" s="59">
        <f ca="1">_xll.EURO(UnderlyingPrice,$D29*(1+$P$8),IntRate,Yield,$H29,Expiry-Today,O$12,0)</f>
        <v>0.61601149144647094</v>
      </c>
      <c r="P29" s="59">
        <f ca="1">_xll.EURO(UnderlyingPrice,$D29*(1+$P$8),IntRate,Yield,$H29,Expiry-Today,P$12,0)</f>
        <v>4.6753718637945973E-2</v>
      </c>
      <c r="R29" s="59">
        <f ca="1">_xll.EURO(UnderlyingPrice,$D29*(1-$P$8),IntRate,Yield,$J29,Expiry-Today,R$12,0)</f>
        <v>0.61942092875546884</v>
      </c>
      <c r="S29" s="59">
        <f ca="1">_xll.EURO(UnderlyingPrice,$D29*(1-$P$8),IntRate,Yield,$J29,Expiry-Today,S$12,0)</f>
        <v>4.61073266685188E-2</v>
      </c>
      <c r="U29" s="60">
        <f t="shared" ca="1" si="10"/>
        <v>0.44920548636061203</v>
      </c>
      <c r="V29" s="60"/>
      <c r="W29" s="63">
        <f t="shared" ca="1" si="3"/>
        <v>0.45055346097424714</v>
      </c>
      <c r="X29" s="64"/>
      <c r="Z29" s="60">
        <f t="shared" ca="1" si="11"/>
        <v>0.77360881311490959</v>
      </c>
      <c r="AA29" s="60">
        <f t="shared" ca="1" si="12"/>
        <v>-0.1237433904163862</v>
      </c>
      <c r="AB29" s="60">
        <f t="shared" ca="1" si="4"/>
        <v>-1.531242667174218E-2</v>
      </c>
      <c r="AC29" s="60">
        <f t="shared" ca="1" si="13"/>
        <v>-0.47642945153721605</v>
      </c>
      <c r="AD29" s="61">
        <f t="shared" ca="1" si="5"/>
        <v>0.62099673697117841</v>
      </c>
      <c r="AE29" s="61">
        <f t="shared" ca="1" si="14"/>
        <v>0.48040854863650501</v>
      </c>
      <c r="AF29" s="61"/>
      <c r="AG29" s="98">
        <f t="shared" ca="1" si="15"/>
        <v>-0.97614491909471723</v>
      </c>
      <c r="AH29" s="98">
        <f t="shared" ca="1" si="16"/>
        <v>-0.97220167428424276</v>
      </c>
      <c r="AI29" s="98">
        <f t="shared" ca="1" si="17"/>
        <v>-0.98009013602070882</v>
      </c>
      <c r="AJ29" s="98"/>
      <c r="AK29" s="98">
        <f t="shared" ca="1" si="18"/>
        <v>0.2323458667195529</v>
      </c>
      <c r="AL29" s="98"/>
      <c r="AM29" s="96">
        <v>-1.5</v>
      </c>
      <c r="AN29" s="97">
        <f t="shared" si="6"/>
        <v>0.12951759566589172</v>
      </c>
      <c r="AP29" s="75" t="s">
        <v>86</v>
      </c>
      <c r="AQ29" s="100">
        <f ca="1">AQ15</f>
        <v>0.93163514974656381</v>
      </c>
      <c r="AR29" s="102"/>
      <c r="AX29" s="108">
        <f t="shared" ca="1" si="19"/>
        <v>0.4895451899031581</v>
      </c>
      <c r="AY29" s="108">
        <f t="shared" ca="1" si="20"/>
        <v>0.48954263052939667</v>
      </c>
      <c r="AZ29" s="108">
        <f t="shared" ca="1" si="21"/>
        <v>0.48954782513820339</v>
      </c>
      <c r="BB29" s="40">
        <f ca="1">_xll.EURO(UnderlyingPrice,$D29,IntRate,Yield,AX29,$D$6,1,0)</f>
        <v>0.61236484655604384</v>
      </c>
      <c r="BC29" s="40">
        <f ca="1">_xll.EURO(UnderlyingPrice,$D29*(1+$P$8),IntRate,Yield,AY29,$D$6,1,0)</f>
        <v>0.6106652374237953</v>
      </c>
      <c r="BD29" s="40">
        <f ca="1">_xll.EURO(UnderlyingPrice,$D29*(1-$P$8),IntRate,Yield,AZ29,$D$6,1,0)</f>
        <v>0.61406644904785557</v>
      </c>
      <c r="BF29" s="60">
        <f t="shared" ca="1" si="22"/>
        <v>0.48181880576668251</v>
      </c>
      <c r="BG29" s="40">
        <f t="shared" ca="1" si="23"/>
        <v>0.48326464634135458</v>
      </c>
      <c r="BI29" s="59">
        <f t="shared" ca="1" si="24"/>
        <v>-5.3504343283394817E-3</v>
      </c>
      <c r="BJ29" s="47">
        <f t="shared" ca="1" si="25"/>
        <v>-8.7373309529939006E-3</v>
      </c>
    </row>
    <row r="30" spans="3:62" x14ac:dyDescent="0.2">
      <c r="C30" s="57">
        <v>17</v>
      </c>
      <c r="D30" s="64">
        <f t="shared" ca="1" si="26"/>
        <v>4.0910000000000011</v>
      </c>
      <c r="E30" s="46">
        <f t="shared" ca="1" si="7"/>
        <v>-0.1185089420383536</v>
      </c>
      <c r="F30" s="46">
        <f t="shared" ca="1" si="8"/>
        <v>-0.11806819650937284</v>
      </c>
      <c r="G30" s="46">
        <f t="shared" ca="1" si="9"/>
        <v>-0.11894968756733426</v>
      </c>
      <c r="H30" s="46">
        <f t="shared" ca="1" si="0"/>
        <v>0.50883736800225843</v>
      </c>
      <c r="I30" s="46">
        <f t="shared" ca="1" si="1"/>
        <v>0.50893745379995625</v>
      </c>
      <c r="J30" s="46">
        <f t="shared" ca="1" si="2"/>
        <v>0.50903789774739139</v>
      </c>
      <c r="L30" s="59">
        <f ca="1">_xll.EURO(UnderlyingPrice,$D30,IntRate,Yield,$I30,$D$6,L$12,0)</f>
        <v>0.59855923806327649</v>
      </c>
      <c r="M30" s="59">
        <f ca="1">_xll.EURO(UnderlyingPrice,$D30,IntRate,Yield,$I30,$D$6,M$12,0)</f>
        <v>5.0204738767891888E-2</v>
      </c>
      <c r="O30" s="59">
        <f ca="1">_xll.EURO(UnderlyingPrice,$D30*(1+$P$8),IntRate,Yield,$H30,Expiry-Today,O$12,0)</f>
        <v>0.5968674535796219</v>
      </c>
      <c r="P30" s="59">
        <f ca="1">_xll.EURO(UnderlyingPrice,$D30*(1+$P$8),IntRate,Yield,$H30,Expiry-Today,P$12,0)</f>
        <v>5.0552334517524278E-2</v>
      </c>
      <c r="R30" s="59">
        <f ca="1">_xll.EURO(UnderlyingPrice,$D30*(1-$P$8),IntRate,Yield,$J30,Expiry-Today,R$12,0)</f>
        <v>0.60025298352822665</v>
      </c>
      <c r="S30" s="59">
        <f ca="1">_xll.EURO(UnderlyingPrice,$D30*(1-$P$8),IntRate,Yield,$J30,Expiry-Today,S$12,0)</f>
        <v>4.9859103999553289E-2</v>
      </c>
      <c r="U30" s="60">
        <f t="shared" ca="1" si="10"/>
        <v>0.46867790892561512</v>
      </c>
      <c r="V30" s="60"/>
      <c r="W30" s="63">
        <f t="shared" ca="1" si="3"/>
        <v>0.47008431633243858</v>
      </c>
      <c r="X30" s="64"/>
      <c r="Z30" s="60">
        <f t="shared" ca="1" si="11"/>
        <v>0.76925950910570817</v>
      </c>
      <c r="AA30" s="60">
        <f t="shared" ca="1" si="12"/>
        <v>-0.11810542965543834</v>
      </c>
      <c r="AB30" s="60">
        <f t="shared" ca="1" si="4"/>
        <v>-1.3948892514095694E-2</v>
      </c>
      <c r="AC30" s="60">
        <f t="shared" ca="1" si="13"/>
        <v>-0.43400457370393247</v>
      </c>
      <c r="AD30" s="61">
        <f t="shared" ca="1" si="5"/>
        <v>0.64790929213329651</v>
      </c>
      <c r="AE30" s="61">
        <f t="shared" ca="1" si="14"/>
        <v>0.49841038401148652</v>
      </c>
      <c r="AF30" s="61"/>
      <c r="AG30" s="98">
        <f t="shared" ca="1" si="15"/>
        <v>-0.93167008506652449</v>
      </c>
      <c r="AH30" s="98">
        <f t="shared" ca="1" si="16"/>
        <v>-0.92772684025605034</v>
      </c>
      <c r="AI30" s="98">
        <f t="shared" ca="1" si="17"/>
        <v>-0.93561530199251386</v>
      </c>
      <c r="AJ30" s="98"/>
      <c r="AK30" s="98">
        <f t="shared" ca="1" si="18"/>
        <v>0.24378833318372162</v>
      </c>
      <c r="AL30" s="98"/>
      <c r="AM30" s="96">
        <v>-1.4</v>
      </c>
      <c r="AN30" s="97">
        <f t="shared" si="6"/>
        <v>0.14972746563574485</v>
      </c>
      <c r="AP30" s="75" t="s">
        <v>88</v>
      </c>
      <c r="AQ30" s="100">
        <f ca="1">1-AQ29</f>
        <v>6.8364850253436193E-2</v>
      </c>
      <c r="AR30" s="77"/>
      <c r="AX30" s="108">
        <f t="shared" ca="1" si="19"/>
        <v>0.48952065778230136</v>
      </c>
      <c r="AY30" s="108">
        <f t="shared" ca="1" si="20"/>
        <v>0.48951894318565969</v>
      </c>
      <c r="AZ30" s="108">
        <f t="shared" ca="1" si="21"/>
        <v>0.48952244850592797</v>
      </c>
      <c r="BB30" s="40">
        <f ca="1">_xll.EURO(UnderlyingPrice,$D30,IntRate,Yield,AX30,$D$6,1,0)</f>
        <v>0.59326390715693789</v>
      </c>
      <c r="BC30" s="40">
        <f ca="1">_xll.EURO(UnderlyingPrice,$D30*(1+$P$8),IntRate,Yield,AY30,$D$6,1,0)</f>
        <v>0.59157785183660261</v>
      </c>
      <c r="BD30" s="40">
        <f ca="1">_xll.EURO(UnderlyingPrice,$D30*(1-$P$8),IntRate,Yield,AZ30,$D$6,1,0)</f>
        <v>0.59495205817146646</v>
      </c>
      <c r="BF30" s="60">
        <f t="shared" ca="1" si="22"/>
        <v>0.50087452362772711</v>
      </c>
      <c r="BG30" s="40">
        <f t="shared" ca="1" si="23"/>
        <v>0.50237754654923417</v>
      </c>
      <c r="BI30" s="59">
        <f t="shared" ca="1" si="24"/>
        <v>-5.2953309063386023E-3</v>
      </c>
      <c r="BJ30" s="47">
        <f t="shared" ca="1" si="25"/>
        <v>-8.9257594174489575E-3</v>
      </c>
    </row>
    <row r="31" spans="3:62" x14ac:dyDescent="0.2">
      <c r="C31" s="57">
        <v>18</v>
      </c>
      <c r="D31" s="64">
        <f t="shared" ca="1" si="26"/>
        <v>4.1140000000000008</v>
      </c>
      <c r="E31" s="46">
        <f t="shared" ca="1" si="7"/>
        <v>-0.11355311355311337</v>
      </c>
      <c r="F31" s="46">
        <f t="shared" ca="1" si="8"/>
        <v>-0.11310989010989003</v>
      </c>
      <c r="G31" s="46">
        <f t="shared" ca="1" si="9"/>
        <v>-0.11399633699633682</v>
      </c>
      <c r="H31" s="46">
        <f t="shared" ca="1" si="0"/>
        <v>0.50773602916134275</v>
      </c>
      <c r="I31" s="46">
        <f t="shared" ca="1" si="1"/>
        <v>0.50783264281190144</v>
      </c>
      <c r="J31" s="46">
        <f t="shared" ca="1" si="2"/>
        <v>0.50792961603697107</v>
      </c>
      <c r="L31" s="59">
        <f ca="1">_xll.EURO(UnderlyingPrice,$D31,IntRate,Yield,$I31,$D$6,L$12,0)</f>
        <v>0.57965112001711194</v>
      </c>
      <c r="M31" s="59">
        <f ca="1">_xll.EURO(UnderlyingPrice,$D31,IntRate,Yield,$I31,$D$6,M$12,0)</f>
        <v>5.4227808874079075E-2</v>
      </c>
      <c r="O31" s="59">
        <f ca="1">_xll.EURO(UnderlyingPrice,$D31*(1+$P$8),IntRate,Yield,$H31,Expiry-Today,O$12,0)</f>
        <v>0.57797250241343257</v>
      </c>
      <c r="P31" s="59">
        <f ca="1">_xll.EURO(UnderlyingPrice,$D31*(1+$P$8),IntRate,Yield,$H31,Expiry-Today,P$12,0)</f>
        <v>5.4600037097764176E-2</v>
      </c>
      <c r="R31" s="59">
        <f ca="1">_xll.EURO(UnderlyingPrice,$D31*(1-$P$8),IntRate,Yield,$J31,Expiry-Today,R$12,0)</f>
        <v>0.58133180254088668</v>
      </c>
      <c r="S31" s="59">
        <f ca="1">_xll.EURO(UnderlyingPrice,$D31*(1-$P$8),IntRate,Yield,$J31,Expiry-Today,S$12,0)</f>
        <v>5.3857645570489443E-2</v>
      </c>
      <c r="U31" s="60">
        <f t="shared" ca="1" si="10"/>
        <v>0.48801668144727023</v>
      </c>
      <c r="V31" s="60"/>
      <c r="W31" s="63">
        <f t="shared" ca="1" si="3"/>
        <v>0.48948112059059196</v>
      </c>
      <c r="X31" s="64"/>
      <c r="Z31" s="60">
        <f t="shared" ca="1" si="11"/>
        <v>0.76495883610876336</v>
      </c>
      <c r="AA31" s="60">
        <f t="shared" ca="1" si="12"/>
        <v>-0.11249907737193444</v>
      </c>
      <c r="AB31" s="60">
        <f t="shared" ca="1" si="4"/>
        <v>-1.2656042409536493E-2</v>
      </c>
      <c r="AC31" s="60">
        <f t="shared" ca="1" si="13"/>
        <v>-0.39377895307309796</v>
      </c>
      <c r="AD31" s="61">
        <f t="shared" ca="1" si="5"/>
        <v>0.6745031366084917</v>
      </c>
      <c r="AE31" s="61">
        <f t="shared" ca="1" si="14"/>
        <v>0.51596713433174202</v>
      </c>
      <c r="AF31" s="61"/>
      <c r="AG31" s="98">
        <f t="shared" ca="1" si="15"/>
        <v>-0.88744459328241776</v>
      </c>
      <c r="AH31" s="98">
        <f t="shared" ca="1" si="16"/>
        <v>-0.88350134847194428</v>
      </c>
      <c r="AI31" s="98">
        <f t="shared" ca="1" si="17"/>
        <v>-0.89138981020840868</v>
      </c>
      <c r="AJ31" s="98"/>
      <c r="AK31" s="98">
        <f t="shared" ca="1" si="18"/>
        <v>0.25527477946698446</v>
      </c>
      <c r="AL31" s="98"/>
      <c r="AM31" s="96">
        <v>-1.3</v>
      </c>
      <c r="AN31" s="97">
        <f t="shared" si="6"/>
        <v>0.17136859204780733</v>
      </c>
      <c r="AP31" s="103" t="s">
        <v>89</v>
      </c>
      <c r="AQ31" s="104">
        <f ca="1">SQRT(AQ23)/Gamma*((AR24*AR26*(1-AR25))+(AQ24*AQ26*AQ25))</f>
        <v>6.8364850552340234E-2</v>
      </c>
      <c r="AR31" s="102"/>
      <c r="AX31" s="108">
        <f t="shared" ca="1" si="19"/>
        <v>0.48950575054168011</v>
      </c>
      <c r="AY31" s="108">
        <f t="shared" ca="1" si="20"/>
        <v>0.48950488365756906</v>
      </c>
      <c r="AZ31" s="108">
        <f t="shared" ca="1" si="21"/>
        <v>0.48950669380991935</v>
      </c>
      <c r="BB31" s="40">
        <f ca="1">_xll.EURO(UnderlyingPrice,$D31,IntRate,Yield,AX31,$D$6,1,0)</f>
        <v>0.57442791139191307</v>
      </c>
      <c r="BC31" s="40">
        <f ca="1">_xll.EURO(UnderlyingPrice,$D31*(1+$P$8),IntRate,Yield,AY31,$D$6,1,0)</f>
        <v>0.57275656148431375</v>
      </c>
      <c r="BD31" s="40">
        <f ca="1">_xll.EURO(UnderlyingPrice,$D31*(1-$P$8),IntRate,Yield,AZ31,$D$6,1,0)</f>
        <v>0.57610145941695734</v>
      </c>
      <c r="BF31" s="60">
        <f t="shared" ca="1" si="22"/>
        <v>0.51949612158288572</v>
      </c>
      <c r="BG31" s="40">
        <f t="shared" ca="1" si="23"/>
        <v>0.52105502414538352</v>
      </c>
      <c r="BI31" s="59">
        <f t="shared" ca="1" si="24"/>
        <v>-5.2232086251988719E-3</v>
      </c>
      <c r="BJ31" s="47">
        <f t="shared" ca="1" si="25"/>
        <v>-9.0928879353065605E-3</v>
      </c>
    </row>
    <row r="32" spans="3:62" x14ac:dyDescent="0.2">
      <c r="C32" s="57">
        <v>19</v>
      </c>
      <c r="D32" s="64">
        <f t="shared" ca="1" si="26"/>
        <v>4.1370000000000005</v>
      </c>
      <c r="E32" s="46">
        <f t="shared" ca="1" si="7"/>
        <v>-0.10859728506787325</v>
      </c>
      <c r="F32" s="46">
        <f t="shared" ca="1" si="8"/>
        <v>-0.10815158371040712</v>
      </c>
      <c r="G32" s="46">
        <f t="shared" ca="1" si="9"/>
        <v>-0.10904298642533927</v>
      </c>
      <c r="H32" s="46">
        <f t="shared" ca="1" si="0"/>
        <v>0.50667966082454852</v>
      </c>
      <c r="I32" s="46">
        <f t="shared" ca="1" si="1"/>
        <v>0.50677278661528069</v>
      </c>
      <c r="J32" s="46">
        <f t="shared" ca="1" si="2"/>
        <v>0.50686627336932655</v>
      </c>
      <c r="L32" s="59">
        <f ca="1">_xll.EURO(UnderlyingPrice,$D32,IntRate,Yield,$I32,$D$6,L$12,0)</f>
        <v>0.56100115300793485</v>
      </c>
      <c r="M32" s="59">
        <f ca="1">_xll.EURO(UnderlyingPrice,$D32,IntRate,Yield,$I32,$D$6,M$12,0)</f>
        <v>5.8509030017254715E-2</v>
      </c>
      <c r="O32" s="59">
        <f ca="1">_xll.EURO(UnderlyingPrice,$D32*(1+$P$8),IntRate,Yield,$H32,Expiry-Today,O$12,0)</f>
        <v>0.55933687092314877</v>
      </c>
      <c r="P32" s="59">
        <f ca="1">_xll.EURO(UnderlyingPrice,$D32*(1+$P$8),IntRate,Yield,$H32,Expiry-Today,P$12,0)</f>
        <v>5.8907059353909275E-2</v>
      </c>
      <c r="R32" s="59">
        <f ca="1">_xll.EURO(UnderlyingPrice,$D32*(1-$P$8),IntRate,Yield,$J32,Expiry-Today,R$12,0)</f>
        <v>0.56266760495248924</v>
      </c>
      <c r="S32" s="59">
        <f ca="1">_xll.EURO(UnderlyingPrice,$D32*(1-$P$8),IntRate,Yield,$J32,Expiry-Today,S$12,0)</f>
        <v>5.8113170540367132E-2</v>
      </c>
      <c r="U32" s="60">
        <f t="shared" ca="1" si="10"/>
        <v>0.50713153494701857</v>
      </c>
      <c r="V32" s="60"/>
      <c r="W32" s="63">
        <f t="shared" ca="1" si="3"/>
        <v>0.50865333389124068</v>
      </c>
      <c r="X32" s="64"/>
      <c r="Z32" s="60">
        <f t="shared" ca="1" si="11"/>
        <v>0.76070598301944714</v>
      </c>
      <c r="AA32" s="60">
        <f t="shared" ca="1" si="12"/>
        <v>-0.10692398112342556</v>
      </c>
      <c r="AB32" s="60">
        <f t="shared" ca="1" si="4"/>
        <v>-1.1432737739282666E-2</v>
      </c>
      <c r="AC32" s="60">
        <f t="shared" ca="1" si="13"/>
        <v>-0.35571716276343474</v>
      </c>
      <c r="AD32" s="61">
        <f t="shared" ca="1" si="5"/>
        <v>0.70067076799591099</v>
      </c>
      <c r="AE32" s="61">
        <f t="shared" ca="1" si="14"/>
        <v>0.53300444534132041</v>
      </c>
      <c r="AF32" s="61"/>
      <c r="AG32" s="98">
        <f t="shared" ca="1" si="15"/>
        <v>-0.8434656635138561</v>
      </c>
      <c r="AH32" s="98">
        <f t="shared" ca="1" si="16"/>
        <v>-0.83952241870338096</v>
      </c>
      <c r="AI32" s="98">
        <f t="shared" ca="1" si="17"/>
        <v>-0.84741088043984647</v>
      </c>
      <c r="AJ32" s="98"/>
      <c r="AK32" s="98">
        <f t="shared" ca="1" si="18"/>
        <v>0.26675655059346343</v>
      </c>
      <c r="AL32" s="98"/>
      <c r="AM32" s="96">
        <v>-1.2</v>
      </c>
      <c r="AN32" s="97">
        <f t="shared" si="6"/>
        <v>0.19418605498321292</v>
      </c>
      <c r="AX32" s="108">
        <f t="shared" ca="1" si="19"/>
        <v>0.48950039301173143</v>
      </c>
      <c r="AY32" s="108">
        <f t="shared" ca="1" si="20"/>
        <v>0.48950037666275092</v>
      </c>
      <c r="AZ32" s="108">
        <f t="shared" ca="1" si="21"/>
        <v>0.48950048599331231</v>
      </c>
      <c r="BB32" s="40">
        <f ca="1">_xll.EURO(UnderlyingPrice,$D32,IntRate,Yield,AX32,$D$6,1,0)</f>
        <v>0.55586670630337531</v>
      </c>
      <c r="BC32" s="40">
        <f ca="1">_xll.EURO(UnderlyingPrice,$D32*(1+$P$8),IntRate,Yield,AY32,$D$6,1,0)</f>
        <v>0.55421120543696345</v>
      </c>
      <c r="BD32" s="40">
        <f ca="1">_xll.EURO(UnderlyingPrice,$D32*(1-$P$8),IntRate,Yield,AZ32,$D$6,1,0)</f>
        <v>0.55752450738230985</v>
      </c>
      <c r="BF32" s="60">
        <f t="shared" ca="1" si="22"/>
        <v>0.53759709469096728</v>
      </c>
      <c r="BG32" s="40">
        <f t="shared" ca="1" si="23"/>
        <v>0.53921031460481683</v>
      </c>
      <c r="BI32" s="59">
        <f t="shared" ca="1" si="24"/>
        <v>-5.1344467045595366E-3</v>
      </c>
      <c r="BJ32" s="47">
        <f t="shared" ca="1" si="25"/>
        <v>-9.2368307839565227E-3</v>
      </c>
    </row>
    <row r="33" spans="3:62" x14ac:dyDescent="0.2">
      <c r="C33" s="57">
        <v>20</v>
      </c>
      <c r="D33" s="64">
        <f t="shared" ca="1" si="26"/>
        <v>4.16</v>
      </c>
      <c r="E33" s="46">
        <f t="shared" ca="1" si="7"/>
        <v>-0.10364145658263302</v>
      </c>
      <c r="F33" s="46">
        <f t="shared" ca="1" si="8"/>
        <v>-0.10319327731092443</v>
      </c>
      <c r="G33" s="46">
        <f t="shared" ca="1" si="9"/>
        <v>-0.10408963585434161</v>
      </c>
      <c r="H33" s="46">
        <f t="shared" ca="1" si="0"/>
        <v>0.50566793573699031</v>
      </c>
      <c r="I33" s="46">
        <f t="shared" ca="1" si="1"/>
        <v>0.50575755844560044</v>
      </c>
      <c r="J33" s="46">
        <f t="shared" ca="1" si="2"/>
        <v>0.50584754346986627</v>
      </c>
      <c r="L33" s="59">
        <f ca="1">_xll.EURO(UnderlyingPrice,$D33,IntRate,Yield,$I33,$D$6,L$12,0)</f>
        <v>0.54261944475321178</v>
      </c>
      <c r="M33" s="59">
        <f ca="1">_xll.EURO(UnderlyingPrice,$D33,IntRate,Yield,$I33,$D$6,M$12,0)</f>
        <v>6.3058509914883043E-2</v>
      </c>
      <c r="O33" s="59">
        <f ca="1">_xll.EURO(UnderlyingPrice,$D33*(1+$P$8),IntRate,Yield,$H33,Expiry-Today,O$12,0)</f>
        <v>0.54097066896533841</v>
      </c>
      <c r="P33" s="59">
        <f ca="1">_xll.EURO(UnderlyingPrice,$D33*(1+$P$8),IntRate,Yield,$H33,Expiry-Today,P$12,0)</f>
        <v>6.3483511142526594E-2</v>
      </c>
      <c r="R33" s="59">
        <f ca="1">_xll.EURO(UnderlyingPrice,$D33*(1-$P$8),IntRate,Yield,$J33,Expiry-Today,R$12,0)</f>
        <v>0.54427049592506771</v>
      </c>
      <c r="S33" s="59">
        <f ca="1">_xll.EURO(UnderlyingPrice,$D33*(1-$P$8),IntRate,Yield,$J33,Expiry-Today,S$12,0)</f>
        <v>6.2635784071222611E-2</v>
      </c>
      <c r="U33" s="60">
        <f t="shared" ca="1" si="10"/>
        <v>0.5259300995201539</v>
      </c>
      <c r="V33" s="60"/>
      <c r="W33" s="63">
        <f t="shared" ca="1" si="3"/>
        <v>0.5275083091463173</v>
      </c>
      <c r="X33" s="64"/>
      <c r="Z33" s="60">
        <f t="shared" ca="1" si="11"/>
        <v>0.75650015667102233</v>
      </c>
      <c r="AA33" s="60">
        <f t="shared" ca="1" si="12"/>
        <v>-0.10137979432952812</v>
      </c>
      <c r="AB33" s="60">
        <f t="shared" ca="1" si="4"/>
        <v>-1.0277862698297422E-2</v>
      </c>
      <c r="AC33" s="60">
        <f t="shared" ca="1" si="13"/>
        <v>-0.31978448571845669</v>
      </c>
      <c r="AD33" s="61">
        <f t="shared" ca="1" si="5"/>
        <v>0.72630554942642711</v>
      </c>
      <c r="AE33" s="61">
        <f t="shared" ca="1" si="14"/>
        <v>0.54945026193212509</v>
      </c>
      <c r="AF33" s="61"/>
      <c r="AG33" s="98">
        <f t="shared" ca="1" si="15"/>
        <v>-0.7997305617749727</v>
      </c>
      <c r="AH33" s="98">
        <f t="shared" ca="1" si="16"/>
        <v>-0.795787316964499</v>
      </c>
      <c r="AI33" s="98">
        <f t="shared" ca="1" si="17"/>
        <v>-0.80367577870096263</v>
      </c>
      <c r="AJ33" s="98"/>
      <c r="AK33" s="98">
        <f t="shared" ca="1" si="18"/>
        <v>0.27818282440353687</v>
      </c>
      <c r="AL33" s="98"/>
      <c r="AM33" s="96">
        <v>-1.1000000000000001</v>
      </c>
      <c r="AN33" s="97">
        <f t="shared" si="6"/>
        <v>0.2178521770325505</v>
      </c>
      <c r="AX33" s="108">
        <f t="shared" ca="1" si="19"/>
        <v>0.48950451002289203</v>
      </c>
      <c r="AY33" s="108">
        <f t="shared" ca="1" si="20"/>
        <v>0.48950534691883163</v>
      </c>
      <c r="AZ33" s="108">
        <f t="shared" ca="1" si="21"/>
        <v>0.48950374999924179</v>
      </c>
      <c r="BB33" s="40">
        <f ca="1">_xll.EURO(UnderlyingPrice,$D33,IntRate,Yield,AX33,$D$6,1,0)</f>
        <v>0.53758986361581407</v>
      </c>
      <c r="BC33" s="40">
        <f ca="1">_xll.EURO(UnderlyingPrice,$D33*(1+$P$8),IntRate,Yield,AY33,$D$6,1,0)</f>
        <v>0.53595134284643642</v>
      </c>
      <c r="BD33" s="40">
        <f ca="1">_xll.EURO(UnderlyingPrice,$D33*(1-$P$8),IntRate,Yield,AZ33,$D$6,1,0)</f>
        <v>0.53923078593973983</v>
      </c>
      <c r="BF33" s="60">
        <f t="shared" ca="1" si="22"/>
        <v>0.55509304459015785</v>
      </c>
      <c r="BG33" s="40">
        <f t="shared" ca="1" si="23"/>
        <v>0.55675876630334342</v>
      </c>
      <c r="BI33" s="59">
        <f t="shared" ca="1" si="24"/>
        <v>-5.0295811373977095E-3</v>
      </c>
      <c r="BJ33" s="47">
        <f t="shared" ca="1" si="25"/>
        <v>-9.3557960776434485E-3</v>
      </c>
    </row>
    <row r="34" spans="3:62" x14ac:dyDescent="0.2">
      <c r="C34" s="57">
        <v>21</v>
      </c>
      <c r="D34" s="64">
        <f t="shared" ca="1" si="26"/>
        <v>4.1829999999999998</v>
      </c>
      <c r="E34" s="46">
        <f t="shared" ca="1" si="7"/>
        <v>-9.8685628097392897E-2</v>
      </c>
      <c r="F34" s="46">
        <f t="shared" ca="1" si="8"/>
        <v>-9.8234970911441621E-2</v>
      </c>
      <c r="G34" s="46">
        <f t="shared" ca="1" si="9"/>
        <v>-9.9136285283344061E-2</v>
      </c>
      <c r="H34" s="46">
        <f t="shared" ca="1" si="0"/>
        <v>0.50470052664378284</v>
      </c>
      <c r="I34" s="46">
        <f t="shared" ca="1" si="1"/>
        <v>0.50478663153836745</v>
      </c>
      <c r="J34" s="46">
        <f t="shared" ca="1" si="2"/>
        <v>0.50487310006399855</v>
      </c>
      <c r="L34" s="59">
        <f ca="1">_xll.EURO(UnderlyingPrice,$D34,IntRate,Yield,$I34,$D$6,L$12,0)</f>
        <v>0.52451593559911558</v>
      </c>
      <c r="M34" s="59">
        <f ca="1">_xll.EURO(UnderlyingPrice,$D34,IntRate,Yield,$I34,$D$6,M$12,0)</f>
        <v>6.7886188913139467E-2</v>
      </c>
      <c r="O34" s="59">
        <f ca="1">_xll.EURO(UnderlyingPrice,$D34*(1+$P$8),IntRate,Yield,$H34,Expiry-Today,O$12,0)</f>
        <v>0.52288383425059015</v>
      </c>
      <c r="P34" s="59">
        <f ca="1">_xll.EURO(UnderlyingPrice,$D34*(1+$P$8),IntRate,Yield,$H34,Expiry-Today,P$12,0)</f>
        <v>6.8339330174207014E-2</v>
      </c>
      <c r="R34" s="59">
        <f ca="1">_xll.EURO(UnderlyingPrice,$D34*(1-$P$8),IntRate,Yield,$J34,Expiry-Today,R$12,0)</f>
        <v>0.52615041800043505</v>
      </c>
      <c r="S34" s="59">
        <f ca="1">_xll.EURO(UnderlyingPrice,$D34*(1-$P$8),IntRate,Yield,$J34,Expiry-Today,S$12,0)</f>
        <v>6.7435428704865963E-2</v>
      </c>
      <c r="U34" s="60">
        <f t="shared" ca="1" si="10"/>
        <v>0.54431874060161656</v>
      </c>
      <c r="V34" s="60"/>
      <c r="W34" s="63">
        <f t="shared" ca="1" si="3"/>
        <v>0.54595213081241145</v>
      </c>
      <c r="X34" s="64"/>
      <c r="Z34" s="60">
        <f t="shared" ca="1" si="11"/>
        <v>0.75234058134149018</v>
      </c>
      <c r="AA34" s="60">
        <f t="shared" ca="1" si="12"/>
        <v>-9.5866176142638815E-2</v>
      </c>
      <c r="AB34" s="60">
        <f t="shared" ca="1" si="4"/>
        <v>-9.1903237282114515E-3</v>
      </c>
      <c r="AC34" s="60">
        <f t="shared" ca="1" si="13"/>
        <v>-0.28594689706246756</v>
      </c>
      <c r="AD34" s="61">
        <f t="shared" ca="1" si="5"/>
        <v>0.7513025112579208</v>
      </c>
      <c r="AE34" s="61">
        <f t="shared" ca="1" si="14"/>
        <v>0.56523536808310559</v>
      </c>
      <c r="AF34" s="61"/>
      <c r="AG34" s="98">
        <f t="shared" ca="1" si="15"/>
        <v>-0.75623659930271503</v>
      </c>
      <c r="AH34" s="98">
        <f t="shared" ca="1" si="16"/>
        <v>-0.75229335449224077</v>
      </c>
      <c r="AI34" s="98">
        <f t="shared" ca="1" si="17"/>
        <v>-0.76018181622870451</v>
      </c>
      <c r="AJ34" s="98"/>
      <c r="AK34" s="98">
        <f t="shared" ca="1" si="18"/>
        <v>0.28950102560959734</v>
      </c>
      <c r="AL34" s="98"/>
      <c r="AM34" s="96">
        <v>-1</v>
      </c>
      <c r="AN34" s="97">
        <f t="shared" si="6"/>
        <v>0.24197072451914334</v>
      </c>
      <c r="AX34" s="108">
        <f t="shared" ca="1" si="19"/>
        <v>0.48951802640559888</v>
      </c>
      <c r="AY34" s="108">
        <f t="shared" ca="1" si="20"/>
        <v>0.48951971914343717</v>
      </c>
      <c r="AZ34" s="108">
        <f t="shared" ca="1" si="21"/>
        <v>0.48951641077084268</v>
      </c>
      <c r="BB34" s="40">
        <f ca="1">_xll.EURO(UnderlyingPrice,$D34,IntRate,Yield,AX34,$D$6,1,0)</f>
        <v>0.51960663512246752</v>
      </c>
      <c r="BC34" s="40">
        <f ca="1">_xll.EURO(UnderlyingPrice,$D34*(1+$P$8),IntRate,Yield,AY34,$D$6,1,0)</f>
        <v>0.51798620834129672</v>
      </c>
      <c r="BD34" s="40">
        <f ca="1">_xll.EURO(UnderlyingPrice,$D34*(1-$P$8),IntRate,Yield,AZ34,$D$6,1,0)</f>
        <v>0.52122956361775952</v>
      </c>
      <c r="BF34" s="60">
        <f t="shared" ca="1" si="22"/>
        <v>0.57190243038751654</v>
      </c>
      <c r="BG34" s="40">
        <f t="shared" ca="1" si="23"/>
        <v>0.57361859366033041</v>
      </c>
      <c r="BI34" s="59">
        <f t="shared" ca="1" si="24"/>
        <v>-4.9093004766480597E-3</v>
      </c>
      <c r="BJ34" s="47">
        <f t="shared" ca="1" si="25"/>
        <v>-9.4481096752949915E-3</v>
      </c>
    </row>
    <row r="35" spans="3:62" x14ac:dyDescent="0.2">
      <c r="C35" s="57">
        <v>22</v>
      </c>
      <c r="D35" s="64">
        <f t="shared" ca="1" si="26"/>
        <v>4.2059999999999995</v>
      </c>
      <c r="E35" s="46">
        <f t="shared" ca="1" si="7"/>
        <v>-9.3729799612152664E-2</v>
      </c>
      <c r="F35" s="46">
        <f t="shared" ca="1" si="8"/>
        <v>-9.3276664511958707E-2</v>
      </c>
      <c r="G35" s="46">
        <f t="shared" ca="1" si="9"/>
        <v>-9.4182934712346622E-2</v>
      </c>
      <c r="H35" s="46">
        <f t="shared" ca="1" si="0"/>
        <v>0.50377710629004102</v>
      </c>
      <c r="I35" s="46">
        <f t="shared" ca="1" si="1"/>
        <v>0.50385967912908824</v>
      </c>
      <c r="J35" s="46">
        <f t="shared" ca="1" si="2"/>
        <v>0.50394261687713149</v>
      </c>
      <c r="L35" s="59">
        <f ca="1">_xll.EURO(UnderlyingPrice,$D35,IntRate,Yield,$I35,$D$6,L$12,0)</f>
        <v>0.5067003490260733</v>
      </c>
      <c r="M35" s="59">
        <f ca="1">_xll.EURO(UnderlyingPrice,$D35,IntRate,Yield,$I35,$D$6,M$12,0)</f>
        <v>7.3001790492448926E-2</v>
      </c>
      <c r="O35" s="59">
        <f ca="1">_xll.EURO(UnderlyingPrice,$D35*(1+$P$8),IntRate,Yield,$H35,Expiry-Today,O$12,0)</f>
        <v>0.50508608268760424</v>
      </c>
      <c r="P35" s="59">
        <f ca="1">_xll.EURO(UnderlyingPrice,$D35*(1+$P$8),IntRate,Yield,$H35,Expiry-Today,P$12,0)</f>
        <v>7.3484232357649004E-2</v>
      </c>
      <c r="R35" s="59">
        <f ca="1">_xll.EURO(UnderlyingPrice,$D35*(1-$P$8),IntRate,Yield,$J35,Expiry-Today,R$12,0)</f>
        <v>0.50831710177054035</v>
      </c>
      <c r="S35" s="59">
        <f ca="1">_xll.EURO(UnderlyingPrice,$D35*(1-$P$8),IntRate,Yield,$J35,Expiry-Today,S$12,0)</f>
        <v>7.2521835033246718E-2</v>
      </c>
      <c r="U35" s="60">
        <f t="shared" ca="1" si="10"/>
        <v>0.56220344099630393</v>
      </c>
      <c r="V35" s="60"/>
      <c r="W35" s="63">
        <f t="shared" ca="1" si="3"/>
        <v>0.56389049956787474</v>
      </c>
      <c r="X35" s="64"/>
      <c r="Z35" s="60">
        <f t="shared" ca="1" si="11"/>
        <v>0.74822649827661758</v>
      </c>
      <c r="AA35" s="60">
        <f t="shared" ca="1" si="12"/>
        <v>-9.0382791322192166E-2</v>
      </c>
      <c r="AB35" s="60">
        <f t="shared" ca="1" si="4"/>
        <v>-8.1690489671909349E-3</v>
      </c>
      <c r="AC35" s="60">
        <f t="shared" ca="1" si="13"/>
        <v>-0.25417104698380422</v>
      </c>
      <c r="AD35" s="61">
        <f t="shared" ca="1" si="5"/>
        <v>0.77555913364996232</v>
      </c>
      <c r="AE35" s="61">
        <f t="shared" ca="1" si="14"/>
        <v>0.5802938947773586</v>
      </c>
      <c r="AF35" s="61"/>
      <c r="AG35" s="98">
        <f t="shared" ca="1" si="15"/>
        <v>-0.71298113156493026</v>
      </c>
      <c r="AH35" s="98">
        <f t="shared" ca="1" si="16"/>
        <v>-0.70903788675445545</v>
      </c>
      <c r="AI35" s="98">
        <f t="shared" ca="1" si="17"/>
        <v>-0.71692634849092129</v>
      </c>
      <c r="AJ35" s="98"/>
      <c r="AK35" s="98">
        <f t="shared" ca="1" si="18"/>
        <v>0.30065727900013239</v>
      </c>
      <c r="AL35" s="98"/>
      <c r="AM35" s="96">
        <v>-0.9</v>
      </c>
      <c r="AN35" s="97">
        <f t="shared" si="6"/>
        <v>0.26608524989875482</v>
      </c>
      <c r="AX35" s="108">
        <f t="shared" ca="1" si="19"/>
        <v>0.48954086699028904</v>
      </c>
      <c r="AY35" s="108">
        <f t="shared" ca="1" si="20"/>
        <v>0.48954341805419388</v>
      </c>
      <c r="AZ35" s="108">
        <f t="shared" ca="1" si="21"/>
        <v>0.48953839325124993</v>
      </c>
      <c r="BB35" s="40">
        <f ca="1">_xll.EURO(UnderlyingPrice,$D35,IntRate,Yield,AX35,$D$6,1,0)</f>
        <v>0.5019259095810602</v>
      </c>
      <c r="BC35" s="40">
        <f ca="1">_xll.EURO(UnderlyingPrice,$D35*(1+$P$8),IntRate,Yield,AY35,$D$6,1,0)</f>
        <v>0.50032466897014816</v>
      </c>
      <c r="BD35" s="40">
        <f ca="1">_xll.EURO(UnderlyingPrice,$D35*(1-$P$8),IntRate,Yield,AZ35,$D$6,1,0)</f>
        <v>0.50352975045292236</v>
      </c>
      <c r="BF35" s="60">
        <f t="shared" ca="1" si="22"/>
        <v>0.58794728408369801</v>
      </c>
      <c r="BG35" s="40">
        <f t="shared" ca="1" si="23"/>
        <v>0.58971159471027013</v>
      </c>
      <c r="BI35" s="59">
        <f t="shared" ca="1" si="24"/>
        <v>-4.7744394450131011E-3</v>
      </c>
      <c r="BJ35" s="47">
        <f t="shared" ca="1" si="25"/>
        <v>-9.5122394637849172E-3</v>
      </c>
    </row>
    <row r="36" spans="3:62" x14ac:dyDescent="0.2">
      <c r="C36" s="57">
        <v>23</v>
      </c>
      <c r="D36" s="64">
        <f t="shared" ca="1" si="26"/>
        <v>4.2289999999999992</v>
      </c>
      <c r="E36" s="46">
        <f t="shared" ca="1" si="7"/>
        <v>-8.8773971126912432E-2</v>
      </c>
      <c r="F36" s="46">
        <f t="shared" ca="1" si="8"/>
        <v>-8.8318358112476125E-2</v>
      </c>
      <c r="G36" s="46">
        <f t="shared" ca="1" si="9"/>
        <v>-8.922958414134885E-2</v>
      </c>
      <c r="H36" s="46">
        <f t="shared" ca="1" si="0"/>
        <v>0.50289734742087933</v>
      </c>
      <c r="I36" s="46">
        <f t="shared" ca="1" si="1"/>
        <v>0.50297637445326948</v>
      </c>
      <c r="J36" s="46">
        <f t="shared" ca="1" si="2"/>
        <v>0.50305576763467363</v>
      </c>
      <c r="L36" s="59">
        <f ca="1">_xll.EURO(UnderlyingPrice,$D36,IntRate,Yield,$I36,$D$6,L$12,0)</f>
        <v>0.48918214195420928</v>
      </c>
      <c r="M36" s="59">
        <f ca="1">_xll.EURO(UnderlyingPrice,$D36,IntRate,Yield,$I36,$D$6,M$12,0)</f>
        <v>7.8414771572937414E-2</v>
      </c>
      <c r="O36" s="59">
        <f ca="1">_xll.EURO(UnderlyingPrice,$D36*(1+$P$8),IntRate,Yield,$H36,Expiry-Today,O$12,0)</f>
        <v>0.48758685857016548</v>
      </c>
      <c r="P36" s="59">
        <f ca="1">_xll.EURO(UnderlyingPrice,$D36*(1+$P$8),IntRate,Yield,$H36,Expiry-Today,P$12,0)</f>
        <v>7.8927661986638364E-2</v>
      </c>
      <c r="R36" s="59">
        <f ca="1">_xll.EURO(UnderlyingPrice,$D36*(1-$P$8),IntRate,Yield,$J36,Expiry-Today,R$12,0)</f>
        <v>0.49078001630518209</v>
      </c>
      <c r="S36" s="59">
        <f ca="1">_xll.EURO(UnderlyingPrice,$D36*(1-$P$8),IntRate,Yield,$J36,Expiry-Today,S$12,0)</f>
        <v>7.7904472126164914E-2</v>
      </c>
      <c r="U36" s="60">
        <f t="shared" ca="1" si="10"/>
        <v>0.57949072694099757</v>
      </c>
      <c r="V36" s="60"/>
      <c r="W36" s="63">
        <f t="shared" ca="1" si="3"/>
        <v>0.5812296611536717</v>
      </c>
      <c r="X36" s="64"/>
      <c r="Z36" s="60">
        <f t="shared" ca="1" si="11"/>
        <v>0.74415716522853004</v>
      </c>
      <c r="AA36" s="60">
        <f t="shared" ca="1" si="12"/>
        <v>-8.4929310112348694E-2</v>
      </c>
      <c r="AB36" s="60">
        <f t="shared" ca="1" si="4"/>
        <v>-7.2129877161594943E-3</v>
      </c>
      <c r="AC36" s="60">
        <f t="shared" ca="1" si="13"/>
        <v>-0.22442424412691453</v>
      </c>
      <c r="AD36" s="61">
        <f t="shared" ca="1" si="5"/>
        <v>0.79897610153948351</v>
      </c>
      <c r="AE36" s="61">
        <f t="shared" ca="1" si="14"/>
        <v>0.5945637908069642</v>
      </c>
      <c r="AF36" s="61"/>
      <c r="AG36" s="98">
        <f t="shared" ca="1" si="15"/>
        <v>-0.6699615572955131</v>
      </c>
      <c r="AH36" s="98">
        <f t="shared" ca="1" si="16"/>
        <v>-0.66601831248504062</v>
      </c>
      <c r="AI36" s="98">
        <f t="shared" ca="1" si="17"/>
        <v>-0.6739067742215028</v>
      </c>
      <c r="AJ36" s="98"/>
      <c r="AK36" s="98">
        <f t="shared" ca="1" si="18"/>
        <v>0.31159690179612259</v>
      </c>
      <c r="AL36" s="98"/>
      <c r="AM36" s="96">
        <v>-0.8</v>
      </c>
      <c r="AN36" s="97">
        <f t="shared" si="6"/>
        <v>0.28969155276148267</v>
      </c>
      <c r="AX36" s="108">
        <f t="shared" ca="1" si="19"/>
        <v>0.48957295660739925</v>
      </c>
      <c r="AY36" s="108">
        <f t="shared" ca="1" si="20"/>
        <v>0.48957636836872792</v>
      </c>
      <c r="AZ36" s="108">
        <f t="shared" ca="1" si="21"/>
        <v>0.48956962238359836</v>
      </c>
      <c r="BB36" s="40">
        <f ca="1">_xll.EURO(UnderlyingPrice,$D36,IntRate,Yield,AX36,$D$6,1,0)</f>
        <v>0.48455617149864416</v>
      </c>
      <c r="BC36" s="40">
        <f ca="1">_xll.EURO(UnderlyingPrice,$D36*(1+$P$8),IntRate,Yield,AY36,$D$6,1,0)</f>
        <v>0.48297518307336729</v>
      </c>
      <c r="BD36" s="40">
        <f ca="1">_xll.EURO(UnderlyingPrice,$D36*(1-$P$8),IntRate,Yield,AZ36,$D$6,1,0)</f>
        <v>0.48613985669148407</v>
      </c>
      <c r="BF36" s="60">
        <f t="shared" ca="1" si="22"/>
        <v>0.60315389517343809</v>
      </c>
      <c r="BG36" s="40">
        <f t="shared" ca="1" si="23"/>
        <v>0.60496383775761264</v>
      </c>
      <c r="BI36" s="59">
        <f t="shared" ca="1" si="24"/>
        <v>-4.6259704555651204E-3</v>
      </c>
      <c r="BJ36" s="47">
        <f t="shared" ca="1" si="25"/>
        <v>-9.5468198067890347E-3</v>
      </c>
    </row>
    <row r="37" spans="3:62" x14ac:dyDescent="0.2">
      <c r="C37" s="57">
        <v>24</v>
      </c>
      <c r="D37" s="64">
        <f t="shared" ca="1" si="26"/>
        <v>4.2519999999999989</v>
      </c>
      <c r="E37" s="46">
        <f t="shared" ca="1" si="7"/>
        <v>-8.3818142641672311E-2</v>
      </c>
      <c r="F37" s="46">
        <f t="shared" ca="1" si="8"/>
        <v>-8.3360051712993211E-2</v>
      </c>
      <c r="G37" s="46">
        <f t="shared" ca="1" si="9"/>
        <v>-8.4276233570351411E-2</v>
      </c>
      <c r="H37" s="46">
        <f t="shared" ca="1" si="0"/>
        <v>0.50206092278141257</v>
      </c>
      <c r="I37" s="46">
        <f t="shared" ca="1" si="1"/>
        <v>0.50213639074641769</v>
      </c>
      <c r="J37" s="46">
        <f t="shared" ca="1" si="2"/>
        <v>0.50221222606203308</v>
      </c>
      <c r="L37" s="59">
        <f ca="1">_xll.EURO(UnderlyingPrice,$D37,IntRate,Yield,$I37,$D$6,L$12,0)</f>
        <v>0.47197045533774507</v>
      </c>
      <c r="M37" s="59">
        <f ca="1">_xll.EURO(UnderlyingPrice,$D37,IntRate,Yield,$I37,$D$6,M$12,0)</f>
        <v>8.4134273108825486E-2</v>
      </c>
      <c r="O37" s="59">
        <f ca="1">_xll.EURO(UnderlyingPrice,$D37*(1+$P$8),IntRate,Yield,$H37,Expiry-Today,O$12,0)</f>
        <v>0.47039528509938089</v>
      </c>
      <c r="P37" s="59">
        <f ca="1">_xll.EURO(UnderlyingPrice,$D37*(1+$P$8),IntRate,Yield,$H37,Expiry-Today,P$12,0)</f>
        <v>8.4678742262282336E-2</v>
      </c>
      <c r="R37" s="59">
        <f ca="1">_xll.EURO(UnderlyingPrice,$D37*(1-$P$8),IntRate,Yield,$J37,Expiry-Today,R$12,0)</f>
        <v>0.47354831982277013</v>
      </c>
      <c r="S37" s="59">
        <f ca="1">_xll.EURO(UnderlyingPrice,$D37*(1-$P$8),IntRate,Yield,$J37,Expiry-Today,S$12,0)</f>
        <v>8.3592498202029519E-2</v>
      </c>
      <c r="U37" s="60">
        <f t="shared" ca="1" si="10"/>
        <v>0.59608862298073972</v>
      </c>
      <c r="V37" s="60"/>
      <c r="W37" s="63">
        <f t="shared" ca="1" si="3"/>
        <v>0.59787736411514714</v>
      </c>
      <c r="Z37" s="60">
        <f t="shared" ca="1" si="11"/>
        <v>0.74013185600927889</v>
      </c>
      <c r="AA37" s="60">
        <f t="shared" ca="1" si="12"/>
        <v>-7.9505408122998861E-2</v>
      </c>
      <c r="AB37" s="60">
        <f t="shared" ca="1" si="4"/>
        <v>-6.3211099208046132E-3</v>
      </c>
      <c r="AC37" s="60">
        <f t="shared" ca="1" si="13"/>
        <v>-0.19667443947555274</v>
      </c>
      <c r="AD37" s="61">
        <f t="shared" ca="1" si="5"/>
        <v>0.82145802408948942</v>
      </c>
      <c r="AE37" s="61">
        <f t="shared" ca="1" si="14"/>
        <v>0.60798725200306869</v>
      </c>
      <c r="AF37" s="61"/>
      <c r="AG37" s="98">
        <f t="shared" ca="1" si="15"/>
        <v>-0.62717531755570988</v>
      </c>
      <c r="AH37" s="98">
        <f t="shared" ca="1" si="16"/>
        <v>-0.62323207274523595</v>
      </c>
      <c r="AI37" s="98">
        <f t="shared" ca="1" si="17"/>
        <v>-0.63112053448170014</v>
      </c>
      <c r="AJ37" s="98"/>
      <c r="AK37" s="98">
        <f t="shared" ca="1" si="18"/>
        <v>0.32226492783332877</v>
      </c>
      <c r="AL37" s="98"/>
      <c r="AM37" s="96">
        <v>-0.7</v>
      </c>
      <c r="AN37" s="97">
        <f t="shared" si="6"/>
        <v>0.31225393336676122</v>
      </c>
      <c r="AX37" s="108">
        <f t="shared" ca="1" si="19"/>
        <v>0.48961422008736638</v>
      </c>
      <c r="AY37" s="108">
        <f t="shared" ca="1" si="20"/>
        <v>0.48961849480466541</v>
      </c>
      <c r="AZ37" s="108">
        <f t="shared" ca="1" si="21"/>
        <v>0.48961002311102292</v>
      </c>
      <c r="BB37" s="40">
        <f ca="1">_xll.EURO(UnderlyingPrice,$D37,IntRate,Yield,AX37,$D$6,1,0)</f>
        <v>0.46750546216661792</v>
      </c>
      <c r="BC37" s="40">
        <f ca="1">_xll.EURO(UnderlyingPrice,$D37*(1+$P$8),IntRate,Yield,AY37,$D$6,1,0)</f>
        <v>0.46594576144362509</v>
      </c>
      <c r="BD37" s="40">
        <f ca="1">_xll.EURO(UnderlyingPrice,$D37*(1-$P$8),IntRate,Yield,AZ37,$D$6,1,0)</f>
        <v>0.46906795370263854</v>
      </c>
      <c r="BF37" s="60">
        <f t="shared" ca="1" si="22"/>
        <v>0.61745344956067383</v>
      </c>
      <c r="BG37" s="40">
        <f t="shared" ca="1" si="23"/>
        <v>0.61930630220914096</v>
      </c>
      <c r="BI37" s="59">
        <f t="shared" ca="1" si="24"/>
        <v>-4.4649931711271407E-3</v>
      </c>
      <c r="BJ37" s="47">
        <f t="shared" ca="1" si="25"/>
        <v>-9.5506759438370517E-3</v>
      </c>
    </row>
    <row r="38" spans="3:62" x14ac:dyDescent="0.2">
      <c r="C38" s="57">
        <v>25</v>
      </c>
      <c r="D38" s="64">
        <f t="shared" ca="1" si="26"/>
        <v>4.2749999999999986</v>
      </c>
      <c r="E38" s="46">
        <f t="shared" ca="1" si="7"/>
        <v>-7.8862314156432078E-2</v>
      </c>
      <c r="F38" s="46">
        <f t="shared" ca="1" si="8"/>
        <v>-7.8401745313510296E-2</v>
      </c>
      <c r="G38" s="46">
        <f t="shared" ca="1" si="9"/>
        <v>-7.9322882999353861E-2</v>
      </c>
      <c r="H38" s="46">
        <f t="shared" ca="1" si="0"/>
        <v>0.50126750511675566</v>
      </c>
      <c r="I38" s="46">
        <f t="shared" ca="1" si="1"/>
        <v>0.50133940124403942</v>
      </c>
      <c r="J38" s="46">
        <f t="shared" ca="1" si="2"/>
        <v>0.50141166588461838</v>
      </c>
      <c r="L38" s="59">
        <f ca="1">_xll.EURO(UnderlyingPrice,$D38,IntRate,Yield,$I38,$D$6,L$12,0)</f>
        <v>0.45507406555206975</v>
      </c>
      <c r="M38" s="59">
        <f ca="1">_xll.EURO(UnderlyingPrice,$D38,IntRate,Yield,$I38,$D$6,M$12,0)</f>
        <v>9.0169071475501905E-2</v>
      </c>
      <c r="O38" s="59">
        <f ca="1">_xll.EURO(UnderlyingPrice,$D38*(1+$P$8),IntRate,Yield,$H38,Expiry-Today,O$12,0)</f>
        <v>0.45352011574764672</v>
      </c>
      <c r="P38" s="59">
        <f ca="1">_xll.EURO(UnderlyingPrice,$D38*(1+$P$8),IntRate,Yield,$H38,Expiry-Today,P$12,0)</f>
        <v>9.0746226656976958E-2</v>
      </c>
      <c r="R38" s="59">
        <f ca="1">_xll.EURO(UnderlyingPrice,$D38*(1-$P$8),IntRate,Yield,$J38,Expiry-Today,R$12,0)</f>
        <v>0.45663081110502945</v>
      </c>
      <c r="S38" s="59">
        <f ca="1">_xll.EURO(UnderlyingPrice,$D38*(1-$P$8),IntRate,Yield,$J38,Expiry-Today,S$12,0)</f>
        <v>8.9594712042564195E-2</v>
      </c>
      <c r="U38" s="60">
        <f t="shared" ca="1" si="10"/>
        <v>0.61190761720640896</v>
      </c>
      <c r="V38" s="60"/>
      <c r="W38" s="63">
        <f t="shared" ca="1" si="3"/>
        <v>0.61374382793608384</v>
      </c>
      <c r="Z38" s="60">
        <f t="shared" ca="1" si="11"/>
        <v>0.73614986005881966</v>
      </c>
      <c r="AA38" s="60">
        <f t="shared" ca="1" si="12"/>
        <v>-7.4110766213976831E-2</v>
      </c>
      <c r="AB38" s="60">
        <f t="shared" ca="1" si="4"/>
        <v>-5.4924056688227295E-3</v>
      </c>
      <c r="AC38" s="60">
        <f t="shared" ca="1" si="13"/>
        <v>-0.17089021071010868</v>
      </c>
      <c r="AD38" s="61">
        <f t="shared" ca="1" si="5"/>
        <v>0.84291411133341654</v>
      </c>
      <c r="AE38" s="61">
        <f t="shared" ca="1" si="14"/>
        <v>0.62051110509969887</v>
      </c>
      <c r="AF38" s="61"/>
      <c r="AG38" s="98">
        <f t="shared" ca="1" si="15"/>
        <v>-0.58461989482074361</v>
      </c>
      <c r="AH38" s="98">
        <f t="shared" ca="1" si="16"/>
        <v>-0.58067665001026925</v>
      </c>
      <c r="AI38" s="98">
        <f t="shared" ca="1" si="17"/>
        <v>-0.58856511174673443</v>
      </c>
      <c r="AJ38" s="98"/>
      <c r="AK38" s="98">
        <f t="shared" ca="1" si="18"/>
        <v>0.33260665413361845</v>
      </c>
      <c r="AL38" s="98"/>
      <c r="AM38" s="96">
        <v>-0.6</v>
      </c>
      <c r="AN38" s="97">
        <f t="shared" si="6"/>
        <v>0.33322460289179962</v>
      </c>
      <c r="AX38" s="108">
        <f t="shared" ca="1" si="19"/>
        <v>0.48966458226062759</v>
      </c>
      <c r="AY38" s="108">
        <f t="shared" ca="1" si="20"/>
        <v>0.48966972207963255</v>
      </c>
      <c r="AZ38" s="108">
        <f t="shared" ca="1" si="21"/>
        <v>0.4896595203766585</v>
      </c>
      <c r="BB38" s="40">
        <f ca="1">_xll.EURO(UnderlyingPrice,$D38,IntRate,Yield,AX38,$D$6,1,0)</f>
        <v>0.45078134328394537</v>
      </c>
      <c r="BC38" s="40">
        <f ca="1">_xll.EURO(UnderlyingPrice,$D38*(1+$P$8),IntRate,Yield,AY38,$D$6,1,0)</f>
        <v>0.44924393111206928</v>
      </c>
      <c r="BD38" s="40">
        <f ca="1">_xll.EURO(UnderlyingPrice,$D38*(1-$P$8),IntRate,Yield,AZ38,$D$6,1,0)</f>
        <v>0.45232163744247256</v>
      </c>
      <c r="BF38" s="60">
        <f t="shared" ca="1" si="22"/>
        <v>0.63078261916717748</v>
      </c>
      <c r="BG38" s="40">
        <f t="shared" ca="1" si="23"/>
        <v>0.6326754699519006</v>
      </c>
      <c r="BI38" s="59">
        <f t="shared" ca="1" si="24"/>
        <v>-4.2927222681243826E-3</v>
      </c>
      <c r="BJ38" s="47">
        <f t="shared" ca="1" si="25"/>
        <v>-9.5228481215568275E-3</v>
      </c>
    </row>
    <row r="39" spans="3:62" x14ac:dyDescent="0.2">
      <c r="C39" s="57">
        <v>26</v>
      </c>
      <c r="D39" s="64">
        <f t="shared" ca="1" si="26"/>
        <v>4.2979999999999983</v>
      </c>
      <c r="E39" s="46">
        <f t="shared" ca="1" si="7"/>
        <v>-7.3906485671191957E-2</v>
      </c>
      <c r="F39" s="46">
        <f t="shared" ca="1" si="8"/>
        <v>-7.3443438914027492E-2</v>
      </c>
      <c r="G39" s="46">
        <f t="shared" ca="1" si="9"/>
        <v>-7.4369532428356422E-2</v>
      </c>
      <c r="H39" s="46">
        <f t="shared" ca="1" si="0"/>
        <v>0.5005167671720232</v>
      </c>
      <c r="I39" s="46">
        <f t="shared" ca="1" si="1"/>
        <v>0.5005850791816413</v>
      </c>
      <c r="J39" s="46">
        <f t="shared" ca="1" si="2"/>
        <v>0.50065376082783764</v>
      </c>
      <c r="L39" s="59">
        <f ca="1">_xll.EURO(UnderlyingPrice,$D39,IntRate,Yield,$I39,$D$6,L$12,0)</f>
        <v>0.43850133708458117</v>
      </c>
      <c r="M39" s="59">
        <f ca="1">_xll.EURO(UnderlyingPrice,$D39,IntRate,Yield,$I39,$D$6,M$12,0)</f>
        <v>9.652753116036572E-2</v>
      </c>
      <c r="O39" s="59">
        <f ca="1">_xll.EURO(UnderlyingPrice,$D39*(1+$P$8),IntRate,Yield,$H39,Expiry-Today,O$12,0)</f>
        <v>0.43696968697755878</v>
      </c>
      <c r="P39" s="59">
        <f ca="1">_xll.EURO(UnderlyingPrice,$D39*(1+$P$8),IntRate,Yield,$H39,Expiry-Today,P$12,0)</f>
        <v>9.7138451633318246E-2</v>
      </c>
      <c r="R39" s="59">
        <f ca="1">_xll.EURO(UnderlyingPrice,$D39*(1-$P$8),IntRate,Yield,$J39,Expiry-Today,R$12,0)</f>
        <v>0.44003588216461686</v>
      </c>
      <c r="S39" s="59">
        <f ca="1">_xll.EURO(UnderlyingPrice,$D39*(1-$P$8),IntRate,Yield,$J39,Expiry-Today,S$12,0)</f>
        <v>9.5919505660426951E-2</v>
      </c>
      <c r="U39" s="60">
        <f t="shared" ca="1" si="10"/>
        <v>0.62686163146907181</v>
      </c>
      <c r="V39" s="60"/>
      <c r="W39" s="63">
        <f t="shared" ca="1" si="3"/>
        <v>0.62874271616447075</v>
      </c>
      <c r="Z39" s="60">
        <f t="shared" ca="1" si="11"/>
        <v>0.73221048202686223</v>
      </c>
      <c r="AA39" s="60">
        <f t="shared" ca="1" si="12"/>
        <v>-6.8745070382381798E-2</v>
      </c>
      <c r="AB39" s="60">
        <f t="shared" ca="1" si="4"/>
        <v>-4.7258847018786269E-3</v>
      </c>
      <c r="AC39" s="60">
        <f t="shared" ca="1" si="13"/>
        <v>-0.14704074702275668</v>
      </c>
      <c r="AD39" s="61">
        <f t="shared" ca="1" si="5"/>
        <v>0.86325880147363832</v>
      </c>
      <c r="AE39" s="61">
        <f t="shared" ca="1" si="14"/>
        <v>0.63208714314094405</v>
      </c>
      <c r="AF39" s="61"/>
      <c r="AG39" s="98">
        <f t="shared" ca="1" si="15"/>
        <v>-0.5422928120909527</v>
      </c>
      <c r="AH39" s="98">
        <f t="shared" ca="1" si="16"/>
        <v>-0.53834956728047778</v>
      </c>
      <c r="AI39" s="98">
        <f t="shared" ca="1" si="17"/>
        <v>-0.54623802901694396</v>
      </c>
      <c r="AJ39" s="98"/>
      <c r="AK39" s="98">
        <f t="shared" ca="1" si="18"/>
        <v>0.34256820713000868</v>
      </c>
      <c r="AL39" s="98"/>
      <c r="AM39" s="96">
        <v>-0.5</v>
      </c>
      <c r="AN39" s="97">
        <f t="shared" si="6"/>
        <v>0.35206532676429947</v>
      </c>
      <c r="AX39" s="108">
        <f t="shared" ca="1" si="19"/>
        <v>0.48972396795761963</v>
      </c>
      <c r="AY39" s="108">
        <f t="shared" ca="1" si="20"/>
        <v>0.48972997491125558</v>
      </c>
      <c r="AZ39" s="108">
        <f t="shared" ca="1" si="21"/>
        <v>0.48971803912363998</v>
      </c>
      <c r="BB39" s="40">
        <f ca="1">_xll.EURO(UnderlyingPrice,$D39,IntRate,Yield,AX39,$D$6,1,0)</f>
        <v>0.43439086347980371</v>
      </c>
      <c r="BC39" s="40">
        <f ca="1">_xll.EURO(UnderlyingPrice,$D39*(1+$P$8),IntRate,Yield,AY39,$D$6,1,0)</f>
        <v>0.43287670206988915</v>
      </c>
      <c r="BD39" s="40">
        <f ca="1">_xll.EURO(UnderlyingPrice,$D39*(1-$P$8),IntRate,Yield,AZ39,$D$6,1,0)</f>
        <v>0.43590799478133135</v>
      </c>
      <c r="BF39" s="60">
        <f t="shared" ca="1" si="22"/>
        <v>0.64308409553427404</v>
      </c>
      <c r="BG39" s="40">
        <f t="shared" ca="1" si="23"/>
        <v>0.64501386055614818</v>
      </c>
      <c r="BI39" s="59">
        <f t="shared" ca="1" si="24"/>
        <v>-4.1104736047774537E-3</v>
      </c>
      <c r="BJ39" s="47">
        <f t="shared" ca="1" si="25"/>
        <v>-9.4626152397622038E-3</v>
      </c>
    </row>
    <row r="40" spans="3:62" x14ac:dyDescent="0.2">
      <c r="C40" s="57">
        <v>27</v>
      </c>
      <c r="D40" s="64">
        <f t="shared" ca="1" si="26"/>
        <v>4.320999999999998</v>
      </c>
      <c r="E40" s="46">
        <f t="shared" ca="1" si="7"/>
        <v>-6.8950657185951725E-2</v>
      </c>
      <c r="F40" s="46">
        <f t="shared" ca="1" si="8"/>
        <v>-6.84851325145448E-2</v>
      </c>
      <c r="G40" s="46">
        <f t="shared" ca="1" si="9"/>
        <v>-6.941618185735865E-2</v>
      </c>
      <c r="H40" s="46">
        <f t="shared" ca="1" si="0"/>
        <v>0.49980838169232999</v>
      </c>
      <c r="I40" s="46">
        <f t="shared" ca="1" si="1"/>
        <v>0.49987309779473005</v>
      </c>
      <c r="J40" s="46">
        <f t="shared" ca="1" si="2"/>
        <v>0.49993818461709921</v>
      </c>
      <c r="L40" s="59">
        <f ca="1">_xll.EURO(UnderlyingPrice,$D40,IntRate,Yield,$I40,$D$6,L$12,0)</f>
        <v>0.42226017704021901</v>
      </c>
      <c r="M40" s="59">
        <f ca="1">_xll.EURO(UnderlyingPrice,$D40,IntRate,Yield,$I40,$D$6,M$12,0)</f>
        <v>0.10321755926835574</v>
      </c>
      <c r="O40" s="59">
        <f ca="1">_xll.EURO(UnderlyingPrice,$D40*(1+$P$8),IntRate,Yield,$H40,Expiry-Today,O$12,0)</f>
        <v>0.42075187282800908</v>
      </c>
      <c r="P40" s="59">
        <f ca="1">_xll.EURO(UnderlyingPrice,$D40*(1+$P$8),IntRate,Yield,$H40,Expiry-Today,P$12,0)</f>
        <v>0.103863291230196</v>
      </c>
      <c r="R40" s="59">
        <f ca="1">_xll.EURO(UnderlyingPrice,$D40*(1-$P$8),IntRate,Yield,$J40,Expiry-Today,R$12,0)</f>
        <v>0.42377147267512694</v>
      </c>
      <c r="S40" s="59">
        <f ca="1">_xll.EURO(UnderlyingPrice,$D40*(1-$P$8),IntRate,Yield,$J40,Expiry-Today,S$12,0)</f>
        <v>0.10257481872921392</v>
      </c>
      <c r="U40" s="60">
        <f t="shared" ca="1" si="10"/>
        <v>0.64086896879407262</v>
      </c>
      <c r="V40" s="60"/>
      <c r="W40" s="63">
        <f t="shared" ca="1" si="3"/>
        <v>0.64279208666959076</v>
      </c>
      <c r="Z40" s="60">
        <f t="shared" ca="1" si="11"/>
        <v>0.72831304136807551</v>
      </c>
      <c r="AA40" s="60">
        <f t="shared" ca="1" si="12"/>
        <v>-6.3408011652904411E-2</v>
      </c>
      <c r="AB40" s="60">
        <f t="shared" ca="1" si="4"/>
        <v>-4.0205759417748614E-3</v>
      </c>
      <c r="AC40" s="60">
        <f t="shared" ca="1" si="13"/>
        <v>-0.12509583437473426</v>
      </c>
      <c r="AD40" s="61">
        <f t="shared" ca="1" si="5"/>
        <v>0.88241233309812794</v>
      </c>
      <c r="AE40" s="61">
        <f t="shared" ca="1" si="14"/>
        <v>0.6426724100593969</v>
      </c>
      <c r="AF40" s="61"/>
      <c r="AG40" s="98">
        <f t="shared" ca="1" si="15"/>
        <v>-0.50019163202663486</v>
      </c>
      <c r="AH40" s="98">
        <f t="shared" ca="1" si="16"/>
        <v>-0.49624838721616127</v>
      </c>
      <c r="AI40" s="98">
        <f t="shared" ca="1" si="17"/>
        <v>-0.50413684895262478</v>
      </c>
      <c r="AJ40" s="98"/>
      <c r="AK40" s="98">
        <f t="shared" ca="1" si="18"/>
        <v>0.35209711339038419</v>
      </c>
      <c r="AL40" s="98"/>
      <c r="AM40" s="96">
        <v>-0.4</v>
      </c>
      <c r="AN40" s="97">
        <f t="shared" si="6"/>
        <v>0.36827014030332328</v>
      </c>
      <c r="AX40" s="108">
        <f t="shared" ca="1" si="19"/>
        <v>0.48979230200877938</v>
      </c>
      <c r="AY40" s="108">
        <f t="shared" ca="1" si="20"/>
        <v>0.48979917801716061</v>
      </c>
      <c r="AZ40" s="108">
        <f t="shared" ca="1" si="21"/>
        <v>0.4897855042951022</v>
      </c>
      <c r="BB40" s="40">
        <f ca="1">_xll.EURO(UnderlyingPrice,$D40,IntRate,Yield,AX40,$D$6,1,0)</f>
        <v>0.41834052801696631</v>
      </c>
      <c r="BC40" s="40">
        <f ca="1">_xll.EURO(UnderlyingPrice,$D40*(1+$P$8),IntRate,Yield,AY40,$D$6,1,0)</f>
        <v>0.4168505372046023</v>
      </c>
      <c r="BD40" s="40">
        <f ca="1">_xll.EURO(UnderlyingPrice,$D40*(1-$P$8),IntRate,Yield,AZ40,$D$6,1,0)</f>
        <v>0.41983357297778046</v>
      </c>
      <c r="BF40" s="60">
        <f t="shared" ca="1" si="22"/>
        <v>0.65430705232630648</v>
      </c>
      <c r="BG40" s="40">
        <f t="shared" ca="1" si="23"/>
        <v>0.65627049516669567</v>
      </c>
      <c r="BI40" s="59">
        <f t="shared" ca="1" si="24"/>
        <v>-3.9196490232527026E-3</v>
      </c>
      <c r="BJ40" s="47">
        <f t="shared" ca="1" si="25"/>
        <v>-9.3695177988916637E-3</v>
      </c>
    </row>
    <row r="41" spans="3:62" x14ac:dyDescent="0.2">
      <c r="C41" s="57">
        <v>28</v>
      </c>
      <c r="D41" s="64">
        <f t="shared" ca="1" si="26"/>
        <v>4.3439999999999976</v>
      </c>
      <c r="E41" s="46">
        <f t="shared" ca="1" si="7"/>
        <v>-6.3994828700711603E-2</v>
      </c>
      <c r="F41" s="46">
        <f t="shared" ca="1" si="8"/>
        <v>-6.3526826115061996E-2</v>
      </c>
      <c r="G41" s="46">
        <f t="shared" ca="1" si="9"/>
        <v>-6.4462831286361211E-2</v>
      </c>
      <c r="H41" s="46">
        <f t="shared" ca="1" si="0"/>
        <v>0.49914202142279068</v>
      </c>
      <c r="I41" s="46">
        <f t="shared" ca="1" si="1"/>
        <v>0.49920313031881208</v>
      </c>
      <c r="J41" s="46">
        <f t="shared" ca="1" si="2"/>
        <v>0.4992646109778115</v>
      </c>
      <c r="L41" s="59">
        <f ca="1">_xll.EURO(UnderlyingPrice,$D41,IntRate,Yield,$I41,$D$6,L$12,0)</f>
        <v>0.40635799196458811</v>
      </c>
      <c r="M41" s="59">
        <f ca="1">_xll.EURO(UnderlyingPrice,$D41,IntRate,Yield,$I41,$D$6,M$12,0)</f>
        <v>0.11024656234507701</v>
      </c>
      <c r="O41" s="59">
        <f ca="1">_xll.EURO(UnderlyingPrice,$D41*(1+$P$8),IntRate,Yield,$H41,Expiry-Today,O$12,0)</f>
        <v>0.40487404187105636</v>
      </c>
      <c r="P41" s="59">
        <f ca="1">_xll.EURO(UnderlyingPrice,$D41*(1+$P$8),IntRate,Yield,$H41,Expiry-Today,P$12,0)</f>
        <v>0.11092811401967206</v>
      </c>
      <c r="R41" s="59">
        <f ca="1">_xll.EURO(UnderlyingPrice,$D41*(1-$P$8),IntRate,Yield,$J41,Expiry-Today,R$12,0)</f>
        <v>0.407845026665699</v>
      </c>
      <c r="S41" s="59">
        <f ca="1">_xll.EURO(UnderlyingPrice,$D41*(1-$P$8),IntRate,Yield,$J41,Expiry-Today,S$12,0)</f>
        <v>0.10956809527806111</v>
      </c>
      <c r="U41" s="60">
        <f t="shared" ca="1" si="10"/>
        <v>0.65385323910293913</v>
      </c>
      <c r="V41" s="60"/>
      <c r="W41" s="63">
        <f t="shared" ca="1" si="3"/>
        <v>0.65581532014182986</v>
      </c>
      <c r="Z41" s="60">
        <f t="shared" ca="1" si="11"/>
        <v>0.72445687195015074</v>
      </c>
      <c r="AA41" s="60">
        <f t="shared" ca="1" si="12"/>
        <v>-5.8099285971066353E-2</v>
      </c>
      <c r="AB41" s="60">
        <f t="shared" ca="1" si="4"/>
        <v>-3.3755270303477474E-3</v>
      </c>
      <c r="AC41" s="60">
        <f t="shared" ca="1" si="13"/>
        <v>-0.10502584118070758</v>
      </c>
      <c r="AD41" s="61">
        <f t="shared" ca="1" si="5"/>
        <v>0.90030125743818279</v>
      </c>
      <c r="AE41" s="61">
        <f t="shared" ca="1" si="14"/>
        <v>0.65222943277645329</v>
      </c>
      <c r="AF41" s="61"/>
      <c r="AG41" s="98">
        <f t="shared" ca="1" si="15"/>
        <v>-0.458313956105872</v>
      </c>
      <c r="AH41" s="98">
        <f t="shared" ca="1" si="16"/>
        <v>-0.4543707112953978</v>
      </c>
      <c r="AI41" s="98">
        <f t="shared" ca="1" si="17"/>
        <v>-0.46225917303186242</v>
      </c>
      <c r="AJ41" s="98"/>
      <c r="AK41" s="98">
        <f t="shared" ca="1" si="18"/>
        <v>0.36114287498247832</v>
      </c>
      <c r="AL41" s="98"/>
      <c r="AM41" s="96">
        <v>-0.3</v>
      </c>
      <c r="AN41" s="97">
        <f t="shared" si="6"/>
        <v>0.38138781546052408</v>
      </c>
      <c r="AX41" s="108">
        <f t="shared" ca="1" si="19"/>
        <v>0.48986950924454392</v>
      </c>
      <c r="AY41" s="108">
        <f t="shared" ca="1" si="20"/>
        <v>0.48987725611497385</v>
      </c>
      <c r="AZ41" s="108">
        <f t="shared" ca="1" si="21"/>
        <v>0.48986184083418011</v>
      </c>
      <c r="BB41" s="40">
        <f ca="1">_xll.EURO(UnderlyingPrice,$D41,IntRate,Yield,AX41,$D$6,1,0)</f>
        <v>0.40263627192445739</v>
      </c>
      <c r="BC41" s="40">
        <f ca="1">_xll.EURO(UnderlyingPrice,$D41*(1+$P$8),IntRate,Yield,AY41,$D$6,1,0)</f>
        <v>0.40117132569736835</v>
      </c>
      <c r="BD41" s="40">
        <f ca="1">_xll.EURO(UnderlyingPrice,$D41*(1-$P$8),IntRate,Yield,AZ41,$D$6,1,0)</f>
        <v>0.40410435255003918</v>
      </c>
      <c r="BF41" s="60">
        <f t="shared" ca="1" si="22"/>
        <v>0.66440756386204147</v>
      </c>
      <c r="BG41" s="40">
        <f t="shared" ca="1" si="23"/>
        <v>0.66640131629024357</v>
      </c>
      <c r="BI41" s="59">
        <f t="shared" ca="1" si="24"/>
        <v>-3.721720040130716E-3</v>
      </c>
      <c r="BJ41" s="47">
        <f t="shared" ca="1" si="25"/>
        <v>-9.2433799427513695E-3</v>
      </c>
    </row>
    <row r="42" spans="3:62" x14ac:dyDescent="0.2">
      <c r="C42" s="57">
        <v>29</v>
      </c>
      <c r="D42" s="64">
        <f t="shared" ca="1" si="26"/>
        <v>4.3669999999999973</v>
      </c>
      <c r="E42" s="46">
        <f t="shared" ca="1" si="7"/>
        <v>-5.9039000215471371E-2</v>
      </c>
      <c r="F42" s="46">
        <f t="shared" ca="1" si="8"/>
        <v>-5.8568519715579082E-2</v>
      </c>
      <c r="G42" s="46">
        <f t="shared" ca="1" si="9"/>
        <v>-5.9509480715363661E-2</v>
      </c>
      <c r="H42" s="46">
        <f t="shared" ca="1" si="0"/>
        <v>0.49851735910852013</v>
      </c>
      <c r="I42" s="46">
        <f t="shared" ca="1" si="1"/>
        <v>0.49857484998939416</v>
      </c>
      <c r="J42" s="46">
        <f t="shared" ca="1" si="2"/>
        <v>0.49863271363538259</v>
      </c>
      <c r="L42" s="59">
        <f ca="1">_xll.EURO(UnderlyingPrice,$D42,IntRate,Yield,$I42,$D$6,L$12,0)</f>
        <v>0.39080164747178925</v>
      </c>
      <c r="M42" s="59">
        <f ca="1">_xll.EURO(UnderlyingPrice,$D42,IntRate,Yield,$I42,$D$6,M$12,0)</f>
        <v>0.11762140600463056</v>
      </c>
      <c r="O42" s="59">
        <f ca="1">_xll.EURO(UnderlyingPrice,$D42*(1+$P$8),IntRate,Yield,$H42,Expiry-Today,O$12,0)</f>
        <v>0.38934301702648311</v>
      </c>
      <c r="P42" s="59">
        <f ca="1">_xll.EURO(UnderlyingPrice,$D42*(1+$P$8),IntRate,Yield,$H42,Expiry-Today,P$12,0)</f>
        <v>0.11833974292152716</v>
      </c>
      <c r="R42" s="59">
        <f ca="1">_xll.EURO(UnderlyingPrice,$D42*(1-$P$8),IntRate,Yield,$J42,Expiry-Today,R$12,0)</f>
        <v>0.39226345196741441</v>
      </c>
      <c r="S42" s="59">
        <f ca="1">_xll.EURO(UnderlyingPrice,$D42*(1-$P$8),IntRate,Yield,$J42,Expiry-Today,S$12,0)</f>
        <v>0.1169062431380532</v>
      </c>
      <c r="U42" s="60">
        <f t="shared" ca="1" si="10"/>
        <v>0.66574423588395948</v>
      </c>
      <c r="V42" s="60"/>
      <c r="W42" s="63">
        <f t="shared" ca="1" si="3"/>
        <v>0.66774199939396495</v>
      </c>
      <c r="Z42" s="60">
        <f t="shared" ca="1" si="11"/>
        <v>0.7206413216742511</v>
      </c>
      <c r="AA42" s="60">
        <f t="shared" ca="1" si="12"/>
        <v>-5.2818594099276778E-2</v>
      </c>
      <c r="AB42" s="60">
        <f t="shared" ca="1" si="4"/>
        <v>-2.7898038826241556E-3</v>
      </c>
      <c r="AC42" s="60">
        <f t="shared" ca="1" si="13"/>
        <v>-8.6801704405732719E-2</v>
      </c>
      <c r="AD42" s="61">
        <f t="shared" ca="1" si="5"/>
        <v>0.91685888668616888</v>
      </c>
      <c r="AE42" s="61">
        <f t="shared" ca="1" si="14"/>
        <v>0.66072639989030313</v>
      </c>
      <c r="AF42" s="61"/>
      <c r="AG42" s="98">
        <f t="shared" ca="1" si="15"/>
        <v>-0.41665742380457527</v>
      </c>
      <c r="AH42" s="98">
        <f t="shared" ca="1" si="16"/>
        <v>-0.41271417899410057</v>
      </c>
      <c r="AI42" s="98">
        <f t="shared" ca="1" si="17"/>
        <v>-0.42060264073056619</v>
      </c>
      <c r="AJ42" s="98"/>
      <c r="AK42" s="98">
        <f t="shared" ca="1" si="18"/>
        <v>0.36965753384765127</v>
      </c>
      <c r="AL42" s="98"/>
      <c r="AM42" s="96">
        <v>-0.2</v>
      </c>
      <c r="AN42" s="97">
        <f t="shared" si="6"/>
        <v>0.39104269397545582</v>
      </c>
      <c r="AX42" s="108">
        <f t="shared" ca="1" si="19"/>
        <v>0.48995551449535008</v>
      </c>
      <c r="AY42" s="108">
        <f t="shared" ca="1" si="20"/>
        <v>0.48996413392232158</v>
      </c>
      <c r="AZ42" s="108">
        <f t="shared" ca="1" si="21"/>
        <v>0.48994697368400858</v>
      </c>
      <c r="BB42" s="40">
        <f ca="1">_xll.EURO(UnderlyingPrice,$D42,IntRate,Yield,AX42,$D$6,1,0)</f>
        <v>0.38728343677333266</v>
      </c>
      <c r="BC42" s="40">
        <f ca="1">_xll.EURO(UnderlyingPrice,$D42*(1+$P$8),IntRate,Yield,AY42,$D$6,1,0)</f>
        <v>0.38584436009249812</v>
      </c>
      <c r="BD42" s="40">
        <f ca="1">_xll.EURO(UnderlyingPrice,$D42*(1-$P$8),IntRate,Yield,AZ42,$D$6,1,0)</f>
        <v>0.38872572376115855</v>
      </c>
      <c r="BF42" s="60">
        <f t="shared" ca="1" si="22"/>
        <v>0.67334892648136613</v>
      </c>
      <c r="BG42" s="40">
        <f t="shared" ca="1" si="23"/>
        <v>0.67536951012643465</v>
      </c>
      <c r="BI42" s="59">
        <f t="shared" ca="1" si="24"/>
        <v>-3.518210698456592E-3</v>
      </c>
      <c r="BJ42" s="47">
        <f t="shared" ca="1" si="25"/>
        <v>-9.0843304009298829E-3</v>
      </c>
    </row>
    <row r="43" spans="3:62" x14ac:dyDescent="0.2">
      <c r="C43" s="57">
        <v>30</v>
      </c>
      <c r="D43" s="64">
        <f t="shared" ca="1" si="26"/>
        <v>4.389999999999997</v>
      </c>
      <c r="E43" s="46">
        <f t="shared" ca="1" si="7"/>
        <v>-5.408317173023125E-2</v>
      </c>
      <c r="F43" s="46">
        <f t="shared" ca="1" si="8"/>
        <v>-5.3610213316096389E-2</v>
      </c>
      <c r="G43" s="46">
        <f t="shared" ca="1" si="9"/>
        <v>-5.4556130144366E-2</v>
      </c>
      <c r="H43" s="46">
        <f t="shared" ca="1" si="0"/>
        <v>0.49793406749463298</v>
      </c>
      <c r="I43" s="46">
        <f t="shared" ca="1" si="1"/>
        <v>0.49798793004198272</v>
      </c>
      <c r="J43" s="46">
        <f t="shared" ca="1" si="2"/>
        <v>0.49804216631522097</v>
      </c>
      <c r="L43" s="59">
        <f ca="1">_xll.EURO(UnderlyingPrice,$D43,IntRate,Yield,$I43,$D$6,L$12,0)</f>
        <v>0.37559743114059518</v>
      </c>
      <c r="M43" s="59">
        <f ca="1">_xll.EURO(UnderlyingPrice,$D43,IntRate,Yield,$I43,$D$6,M$12,0)</f>
        <v>0.125348377825788</v>
      </c>
      <c r="O43" s="59">
        <f ca="1">_xll.EURO(UnderlyingPrice,$D43*(1+$P$8),IntRate,Yield,$H43,Expiry-Today,O$12,0)</f>
        <v>0.37416503869668061</v>
      </c>
      <c r="P43" s="59">
        <f ca="1">_xll.EURO(UnderlyingPrice,$D43*(1+$P$8),IntRate,Yield,$H43,Expiry-Today,P$12,0)</f>
        <v>0.12610441833815189</v>
      </c>
      <c r="R43" s="59">
        <f ca="1">_xll.EURO(UnderlyingPrice,$D43*(1-$P$8),IntRate,Yield,$J43,Expiry-Today,R$12,0)</f>
        <v>0.37703308287605486</v>
      </c>
      <c r="S43" s="59">
        <f ca="1">_xll.EURO(UnderlyingPrice,$D43*(1-$P$8),IntRate,Yield,$J43,Expiry-Today,S$12,0)</f>
        <v>0.12459559660496988</v>
      </c>
      <c r="U43" s="60">
        <f t="shared" ca="1" si="10"/>
        <v>0.67647875324413609</v>
      </c>
      <c r="V43" s="60"/>
      <c r="W43" s="63">
        <f t="shared" ca="1" si="3"/>
        <v>0.67850872886492486</v>
      </c>
      <c r="Z43" s="60">
        <f t="shared" ca="1" si="11"/>
        <v>0.71686575210739301</v>
      </c>
      <c r="AA43" s="60">
        <f t="shared" ca="1" si="12"/>
        <v>-4.756564151562083E-2</v>
      </c>
      <c r="AB43" s="60">
        <f t="shared" ca="1" si="4"/>
        <v>-2.2624902527925519E-3</v>
      </c>
      <c r="AC43" s="60">
        <f t="shared" ca="1" si="13"/>
        <v>-7.0394916060917995E-2</v>
      </c>
      <c r="AD43" s="61">
        <f t="shared" ca="1" si="5"/>
        <v>0.93202567530925828</v>
      </c>
      <c r="AE43" s="61">
        <f t="shared" ca="1" si="14"/>
        <v>0.66813728671397232</v>
      </c>
      <c r="AF43" s="61"/>
      <c r="AG43" s="98">
        <f t="shared" ca="1" si="15"/>
        <v>-0.37521971179808239</v>
      </c>
      <c r="AH43" s="98">
        <f t="shared" ca="1" si="16"/>
        <v>-0.37127646698760813</v>
      </c>
      <c r="AI43" s="98">
        <f t="shared" ca="1" si="17"/>
        <v>-0.37916492872407198</v>
      </c>
      <c r="AJ43" s="98"/>
      <c r="AK43" s="98">
        <f t="shared" ca="1" si="18"/>
        <v>0.37759621827769119</v>
      </c>
      <c r="AL43" s="98"/>
      <c r="AM43" s="96">
        <v>-0.1</v>
      </c>
      <c r="AN43" s="97">
        <f t="shared" si="6"/>
        <v>0.39695254747701175</v>
      </c>
      <c r="AX43" s="108">
        <f t="shared" ca="1" si="19"/>
        <v>0.49005024259163465</v>
      </c>
      <c r="AY43" s="108">
        <f t="shared" ca="1" si="20"/>
        <v>0.49005973615682985</v>
      </c>
      <c r="AZ43" s="108">
        <f t="shared" ca="1" si="21"/>
        <v>0.49004082778772262</v>
      </c>
      <c r="BB43" s="40">
        <f ca="1">_xll.EURO(UnderlyingPrice,$D43,IntRate,Yield,AX43,$D$6,1,0)</f>
        <v>0.37228675127281052</v>
      </c>
      <c r="BC43" s="40">
        <f ca="1">_xll.EURO(UnderlyingPrice,$D43*(1+$P$8),IntRate,Yield,AY43,$D$6,1,0)</f>
        <v>0.37087431721360975</v>
      </c>
      <c r="BD43" s="40">
        <f ca="1">_xll.EURO(UnderlyingPrice,$D43*(1-$P$8),IntRate,Yield,AZ43,$D$6,1,0)</f>
        <v>0.37370246689814213</v>
      </c>
      <c r="BF43" s="60">
        <f t="shared" ca="1" si="22"/>
        <v>0.68110193094276827</v>
      </c>
      <c r="BG43" s="40">
        <f t="shared" ca="1" si="23"/>
        <v>0.6831457797827436</v>
      </c>
      <c r="BI43" s="59">
        <f t="shared" ca="1" si="24"/>
        <v>-3.3106798677846605E-3</v>
      </c>
      <c r="BJ43" s="47">
        <f t="shared" ca="1" si="25"/>
        <v>-8.8928221497697208E-3</v>
      </c>
    </row>
    <row r="44" spans="3:62" x14ac:dyDescent="0.2">
      <c r="C44" s="57">
        <v>31</v>
      </c>
      <c r="D44" s="64">
        <f t="shared" ca="1" si="26"/>
        <v>4.4129999999999967</v>
      </c>
      <c r="E44" s="46">
        <f t="shared" ca="1" si="7"/>
        <v>-4.9127343244991017E-2</v>
      </c>
      <c r="F44" s="46">
        <f t="shared" ca="1" si="8"/>
        <v>-4.8651906916613585E-2</v>
      </c>
      <c r="G44" s="46">
        <f t="shared" ca="1" si="9"/>
        <v>-4.960277957336845E-2</v>
      </c>
      <c r="H44" s="46">
        <f t="shared" ca="1" si="0"/>
        <v>0.4973918193262441</v>
      </c>
      <c r="I44" s="46">
        <f t="shared" ca="1" si="1"/>
        <v>0.4974420437120845</v>
      </c>
      <c r="J44" s="46">
        <f t="shared" ca="1" si="2"/>
        <v>0.49749264274273491</v>
      </c>
      <c r="L44" s="59">
        <f ca="1">_xll.EURO(UnderlyingPrice,$D44,IntRate,Yield,$I44,$D$6,L$12,0)</f>
        <v>0.36075101911175045</v>
      </c>
      <c r="M44" s="59">
        <f ca="1">_xll.EURO(UnderlyingPrice,$D44,IntRate,Yield,$I44,$D$6,M$12,0)</f>
        <v>0.13343315394929611</v>
      </c>
      <c r="O44" s="59">
        <f ca="1">_xll.EURO(UnderlyingPrice,$D44*(1+$P$8),IntRate,Yield,$H44,Expiry-Today,O$12,0)</f>
        <v>0.3593457316529487</v>
      </c>
      <c r="P44" s="59">
        <f ca="1">_xll.EURO(UnderlyingPrice,$D44*(1+$P$8),IntRate,Yield,$H44,Expiry-Today,P$12,0)</f>
        <v>0.13422776504084943</v>
      </c>
      <c r="R44" s="59">
        <f ca="1">_xll.EURO(UnderlyingPrice,$D44*(1-$P$8),IntRate,Yield,$J44,Expiry-Today,R$12,0)</f>
        <v>0.36215964646564514</v>
      </c>
      <c r="S44" s="59">
        <f ca="1">_xll.EURO(UnderlyingPrice,$D44*(1-$P$8),IntRate,Yield,$J44,Expiry-Today,S$12,0)</f>
        <v>0.13264188275283662</v>
      </c>
      <c r="U44" s="60">
        <f t="shared" ca="1" si="10"/>
        <v>0.68600133701245192</v>
      </c>
      <c r="V44" s="60"/>
      <c r="W44" s="63">
        <f t="shared" ca="1" si="3"/>
        <v>0.68805988797696571</v>
      </c>
      <c r="Z44" s="60">
        <f t="shared" ca="1" si="11"/>
        <v>0.71312953812632118</v>
      </c>
      <c r="AA44" s="60">
        <f t="shared" ca="1" si="12"/>
        <v>-4.2340138315290668E-2</v>
      </c>
      <c r="AB44" s="60">
        <f t="shared" ca="1" si="4"/>
        <v>-1.7926873125579449E-3</v>
      </c>
      <c r="AC44" s="60">
        <f t="shared" ca="1" si="13"/>
        <v>-5.5777510084398206E-2</v>
      </c>
      <c r="AD44" s="61">
        <f t="shared" ca="1" si="5"/>
        <v>0.94574953221760139</v>
      </c>
      <c r="AE44" s="61">
        <f t="shared" ca="1" si="14"/>
        <v>0.67444192709352235</v>
      </c>
      <c r="AF44" s="61"/>
      <c r="AG44" s="98">
        <f t="shared" ca="1" si="15"/>
        <v>-0.33399853318360007</v>
      </c>
      <c r="AH44" s="98">
        <f t="shared" ca="1" si="16"/>
        <v>-0.33005528837312625</v>
      </c>
      <c r="AI44" s="98">
        <f t="shared" ca="1" si="17"/>
        <v>-0.33794375010959027</v>
      </c>
      <c r="AJ44" s="98"/>
      <c r="AK44" s="98">
        <f t="shared" ca="1" si="18"/>
        <v>0.38491766672413508</v>
      </c>
      <c r="AL44" s="98"/>
      <c r="AM44" s="96">
        <v>0</v>
      </c>
      <c r="AN44" s="97">
        <f t="shared" si="6"/>
        <v>0.39894228040143265</v>
      </c>
      <c r="AX44" s="108">
        <f t="shared" ca="1" si="19"/>
        <v>0.49015361836383475</v>
      </c>
      <c r="AY44" s="108">
        <f t="shared" ca="1" si="20"/>
        <v>0.49016398753612495</v>
      </c>
      <c r="AZ44" s="108">
        <f t="shared" ca="1" si="21"/>
        <v>0.4901433280884569</v>
      </c>
      <c r="BB44" s="40">
        <f ca="1">_xll.EURO(UnderlyingPrice,$D44,IntRate,Yield,AX44,$D$6,1,0)</f>
        <v>0.35765031582665774</v>
      </c>
      <c r="BC44" s="40">
        <f ca="1">_xll.EURO(UnderlyingPrice,$D44*(1+$P$8),IntRate,Yield,AY44,$D$6,1,0)</f>
        <v>0.35626524306318164</v>
      </c>
      <c r="BD44" s="40">
        <f ca="1">_xll.EURO(UnderlyingPrice,$D44*(1-$P$8),IntRate,Yield,AZ44,$D$6,1,0)</f>
        <v>0.35903873648788753</v>
      </c>
      <c r="BF44" s="60">
        <f t="shared" ca="1" si="22"/>
        <v>0.68764505210700222</v>
      </c>
      <c r="BG44" s="40">
        <f t="shared" ca="1" si="23"/>
        <v>0.68970853552734468</v>
      </c>
      <c r="BI44" s="59">
        <f t="shared" ca="1" si="24"/>
        <v>-3.1007032850927096E-3</v>
      </c>
      <c r="BJ44" s="47">
        <f t="shared" ca="1" si="25"/>
        <v>-8.6696506276693081E-3</v>
      </c>
    </row>
    <row r="45" spans="3:62" x14ac:dyDescent="0.2">
      <c r="C45" s="57">
        <v>32</v>
      </c>
      <c r="D45" s="64">
        <f t="shared" ca="1" si="26"/>
        <v>4.4359999999999964</v>
      </c>
      <c r="E45" s="46">
        <f t="shared" ca="1" si="7"/>
        <v>-4.4171514759750785E-2</v>
      </c>
      <c r="F45" s="46">
        <f t="shared" ca="1" si="8"/>
        <v>-4.3693600517130671E-2</v>
      </c>
      <c r="G45" s="46">
        <f t="shared" ca="1" si="9"/>
        <v>-4.4649429002371011E-2</v>
      </c>
      <c r="H45" s="46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0.49689028734846802</v>
      </c>
      <c r="I45" s="46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0.496936864235206</v>
      </c>
      <c r="J45" s="46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0.49698381664333269</v>
      </c>
      <c r="L45" s="59">
        <f ca="1">_xll.EURO(UnderlyingPrice,$D45,IntRate,Yield,$I45,$D$6,L$12,0)</f>
        <v>0.34626744678149457</v>
      </c>
      <c r="M45" s="59">
        <f ca="1">_xll.EURO(UnderlyingPrice,$D45,IntRate,Yield,$I45,$D$6,M$12,0)</f>
        <v>0.14188076977139241</v>
      </c>
      <c r="O45" s="59">
        <f ca="1">_xll.EURO(UnderlyingPrice,$D45*(1+$P$8),IntRate,Yield,$H45,Expiry-Today,O$12,0)</f>
        <v>0.34489007606571009</v>
      </c>
      <c r="P45" s="59">
        <f ca="1">_xll.EURO(UnderlyingPrice,$D45*(1+$P$8),IntRate,Yield,$H45,Expiry-Today,P$12,0)</f>
        <v>0.14271476320003851</v>
      </c>
      <c r="R45" s="59">
        <f ca="1">_xll.EURO(UnderlyingPrice,$D45*(1-$P$8),IntRate,Yield,$J45,Expiry-Today,R$12,0)</f>
        <v>0.34764823295035274</v>
      </c>
      <c r="S45" s="59">
        <f ca="1">_xll.EURO(UnderlyingPrice,$D45*(1-$P$8),IntRate,Yield,$J45,Expiry-Today,S$12,0)</f>
        <v>0.14105019179581935</v>
      </c>
      <c r="U45" s="60">
        <f t="shared" ca="1" si="10"/>
        <v>0.69426494792916738</v>
      </c>
      <c r="V45" s="60"/>
      <c r="W45" s="63">
        <f t="shared" ref="W45:W65" ca="1" si="30">U45/$D$9</f>
        <v>0.69634829631506379</v>
      </c>
      <c r="Z45" s="60">
        <f t="shared" ca="1" si="11"/>
        <v>0.70943206757246524</v>
      </c>
      <c r="AA45" s="60">
        <f t="shared" ca="1" si="12"/>
        <v>-3.7141799114580244E-2</v>
      </c>
      <c r="AB45" s="60">
        <f t="shared" ca="1" si="4"/>
        <v>-1.3795132414678338E-3</v>
      </c>
      <c r="AC45" s="60">
        <f t="shared" ca="1" si="13"/>
        <v>-4.292204959477329E-2</v>
      </c>
      <c r="AD45" s="61">
        <f t="shared" ca="1" si="5"/>
        <v>0.95798606255839536</v>
      </c>
      <c r="AE45" s="61">
        <f t="shared" ca="1" si="14"/>
        <v>0.67962603306640745</v>
      </c>
      <c r="AF45" s="61"/>
      <c r="AG45" s="98">
        <f t="shared" ca="1" si="15"/>
        <v>-0.2929916367228706</v>
      </c>
      <c r="AH45" s="98">
        <f t="shared" ca="1" si="16"/>
        <v>-0.28904839191239617</v>
      </c>
      <c r="AI45" s="98">
        <f t="shared" ca="1" si="17"/>
        <v>-0.29693685364886213</v>
      </c>
      <c r="AJ45" s="98"/>
      <c r="AK45" s="98">
        <f t="shared" ca="1" si="18"/>
        <v>0.39158471520171151</v>
      </c>
      <c r="AL45" s="98"/>
      <c r="AM45" s="96">
        <v>0.1</v>
      </c>
      <c r="AN45" s="97">
        <f t="shared" si="6"/>
        <v>0.39695254747701175</v>
      </c>
      <c r="AX45" s="108">
        <f t="shared" ca="1" si="19"/>
        <v>0.49026556664238718</v>
      </c>
      <c r="AY45" s="108">
        <f t="shared" ca="1" si="20"/>
        <v>0.49027681277783297</v>
      </c>
      <c r="AZ45" s="108">
        <f t="shared" ca="1" si="21"/>
        <v>0.49025439952934652</v>
      </c>
      <c r="BB45" s="40">
        <f ca="1">_xll.EURO(UnderlyingPrice,$D45,IntRate,Yield,AX45,$D$6,1,0)</f>
        <v>0.34337759115165101</v>
      </c>
      <c r="BC45" s="40">
        <f ca="1">_xll.EURO(UnderlyingPrice,$D45*(1+$P$8),IntRate,Yield,AY45,$D$6,1,0)</f>
        <v>0.34202054180409069</v>
      </c>
      <c r="BD45" s="40">
        <f ca="1">_xll.EURO(UnderlyingPrice,$D45*(1-$P$8),IntRate,Yield,AZ45,$D$6,1,0)</f>
        <v>0.34473804955504495</v>
      </c>
      <c r="BF45" s="60">
        <f t="shared" ca="1" si="22"/>
        <v>0.6929645700732997</v>
      </c>
      <c r="BG45" s="40">
        <f t="shared" ca="1" si="23"/>
        <v>0.6950440162888285</v>
      </c>
      <c r="BI45" s="59">
        <f t="shared" ca="1" si="24"/>
        <v>-2.8898556298435629E-3</v>
      </c>
      <c r="BJ45" s="47">
        <f t="shared" ca="1" si="25"/>
        <v>-8.4159703612320825E-3</v>
      </c>
    </row>
    <row r="46" spans="3:62" x14ac:dyDescent="0.2">
      <c r="C46" s="57">
        <v>33</v>
      </c>
      <c r="D46" s="64">
        <f t="shared" ca="1" si="26"/>
        <v>4.4589999999999961</v>
      </c>
      <c r="E46" s="46">
        <f t="shared" ca="1" si="7"/>
        <v>-3.9215686274510664E-2</v>
      </c>
      <c r="F46" s="46">
        <f t="shared" ca="1" si="8"/>
        <v>-3.8735294117647978E-2</v>
      </c>
      <c r="G46" s="46">
        <f t="shared" ca="1" si="9"/>
        <v>-3.9696078431373238E-2</v>
      </c>
      <c r="H46" s="46">
        <f t="shared" ca="1" si="27"/>
        <v>0.49642914430641971</v>
      </c>
      <c r="I46" s="46">
        <f t="shared" ca="1" si="28"/>
        <v>0.49647206484685386</v>
      </c>
      <c r="J46" s="46">
        <f t="shared" ca="1" si="29"/>
        <v>0.49651536174242256</v>
      </c>
      <c r="L46" s="59">
        <f ca="1">_xll.EURO(UnderlyingPrice,$D46,IntRate,Yield,$I46,$D$6,L$12,0)</f>
        <v>0.3321510839423909</v>
      </c>
      <c r="M46" s="59">
        <f ca="1">_xll.EURO(UnderlyingPrice,$D46,IntRate,Yield,$I46,$D$6,M$12,0)</f>
        <v>0.15069559508464025</v>
      </c>
      <c r="O46" s="59">
        <f ca="1">_xll.EURO(UnderlyingPrice,$D46*(1+$P$8),IntRate,Yield,$H46,Expiry-Today,O$12,0)</f>
        <v>0.33080238302645881</v>
      </c>
      <c r="P46" s="59">
        <f ca="1">_xll.EURO(UnderlyingPrice,$D46*(1+$P$8),IntRate,Yield,$H46,Expiry-Today,P$12,0)</f>
        <v>0.15156972390721557</v>
      </c>
      <c r="R46" s="59">
        <f ca="1">_xll.EURO(UnderlyingPrice,$D46*(1-$P$8),IntRate,Yield,$J46,Expiry-Today,R$12,0)</f>
        <v>0.33350327044903594</v>
      </c>
      <c r="S46" s="59">
        <f ca="1">_xll.EURO(UnderlyingPrice,$D46*(1-$P$8),IntRate,Yield,$J46,Expiry-Today,S$12,0)</f>
        <v>0.14982495185277944</v>
      </c>
      <c r="U46" s="60">
        <f t="shared" ref="U46:U77" ca="1" si="31">(O46+R46-2*L46)/($P$8*D46)^2</f>
        <v>0.70123153169299468</v>
      </c>
      <c r="V46" s="60"/>
      <c r="W46" s="63">
        <f t="shared" ca="1" si="30"/>
        <v>0.70333578538468666</v>
      </c>
      <c r="Z46" s="60">
        <f t="shared" ca="1" si="11"/>
        <v>0.70577274091757247</v>
      </c>
      <c r="AA46" s="60">
        <f t="shared" ca="1" si="12"/>
        <v>-3.1970342957361376E-2</v>
      </c>
      <c r="AB46" s="60">
        <f t="shared" ca="1" si="4"/>
        <v>-1.0221028288113063E-3</v>
      </c>
      <c r="AC46" s="60">
        <f t="shared" ca="1" si="13"/>
        <v>-3.1801614504633154E-2</v>
      </c>
      <c r="AD46" s="61">
        <f t="shared" ca="1" si="5"/>
        <v>0.96869873879717205</v>
      </c>
      <c r="AE46" s="61">
        <f t="shared" ca="1" si="14"/>
        <v>0.6836811640042757</v>
      </c>
      <c r="AF46" s="61"/>
      <c r="AG46" s="98">
        <f t="shared" ca="1" si="15"/>
        <v>-0.25219680610441186</v>
      </c>
      <c r="AH46" s="98">
        <f t="shared" ca="1" si="16"/>
        <v>-0.2482535612939378</v>
      </c>
      <c r="AI46" s="98">
        <f t="shared" ca="1" si="17"/>
        <v>-0.25614202303040118</v>
      </c>
      <c r="AJ46" s="98"/>
      <c r="AK46" s="98">
        <f t="shared" ca="1" si="18"/>
        <v>0.39756474352075033</v>
      </c>
      <c r="AL46" s="98"/>
      <c r="AM46" s="96">
        <v>0.2</v>
      </c>
      <c r="AN46" s="97">
        <f t="shared" si="6"/>
        <v>0.39104269397545582</v>
      </c>
      <c r="AX46" s="108">
        <f t="shared" ca="1" si="19"/>
        <v>0.49038601225772893</v>
      </c>
      <c r="AY46" s="108">
        <f t="shared" ca="1" si="20"/>
        <v>0.49039813659958015</v>
      </c>
      <c r="AZ46" s="108">
        <f t="shared" ca="1" si="21"/>
        <v>0.49037396705352621</v>
      </c>
      <c r="BB46" s="40">
        <f ca="1">_xll.EURO(UnderlyingPrice,$D46,IntRate,Yield,AX46,$D$6,1,0)</f>
        <v>0.32947139102199952</v>
      </c>
      <c r="BC46" s="40">
        <f ca="1">_xll.EURO(UnderlyingPrice,$D46*(1+$P$8),IntRate,Yield,AY46,$D$6,1,0)</f>
        <v>0.32814296888364991</v>
      </c>
      <c r="BD46" s="40">
        <f ca="1">_xll.EURO(UnderlyingPrice,$D46*(1-$P$8),IntRate,Yield,AZ46,$D$6,1,0)</f>
        <v>0.3308032779890171</v>
      </c>
      <c r="BF46" s="60">
        <f t="shared" ca="1" si="22"/>
        <v>0.69705462115016703</v>
      </c>
      <c r="BG46" s="40">
        <f t="shared" ca="1" si="23"/>
        <v>0.69914634077995164</v>
      </c>
      <c r="BI46" s="59">
        <f t="shared" ca="1" si="24"/>
        <v>-2.6796929203913855E-3</v>
      </c>
      <c r="BJ46" s="47">
        <f t="shared" ca="1" si="25"/>
        <v>-8.1333098818660611E-3</v>
      </c>
    </row>
    <row r="47" spans="3:62" x14ac:dyDescent="0.2">
      <c r="C47" s="57">
        <v>34</v>
      </c>
      <c r="D47" s="64">
        <f t="shared" ca="1" si="26"/>
        <v>4.4819999999999958</v>
      </c>
      <c r="E47" s="46">
        <f t="shared" ca="1" si="7"/>
        <v>-3.4259857789270431E-2</v>
      </c>
      <c r="F47" s="46">
        <f t="shared" ca="1" si="8"/>
        <v>-3.3776987718165175E-2</v>
      </c>
      <c r="G47" s="46">
        <f t="shared" ca="1" si="9"/>
        <v>-3.4742727860375799E-2</v>
      </c>
      <c r="H47" s="46">
        <f t="shared" ca="1" si="27"/>
        <v>0.49600806294521377</v>
      </c>
      <c r="I47" s="46">
        <f t="shared" ca="1" si="28"/>
        <v>0.49604731878253466</v>
      </c>
      <c r="J47" s="46">
        <f t="shared" ca="1" si="29"/>
        <v>0.49608695176541295</v>
      </c>
      <c r="L47" s="59">
        <f ca="1">_xll.EURO(UnderlyingPrice,$D47,IntRate,Yield,$I47,$D$6,L$12,0)</f>
        <v>0.31840561467307138</v>
      </c>
      <c r="M47" s="59">
        <f ca="1">_xll.EURO(UnderlyingPrice,$D47,IntRate,Yield,$I47,$D$6,M$12,0)</f>
        <v>0.15988131396767358</v>
      </c>
      <c r="O47" s="59">
        <f ca="1">_xll.EURO(UnderlyingPrice,$D47*(1+$P$8),IntRate,Yield,$H47,Expiry-Today,O$12,0)</f>
        <v>0.31708627485913565</v>
      </c>
      <c r="P47" s="59">
        <f ca="1">_xll.EURO(UnderlyingPrice,$D47*(1+$P$8),IntRate,Yield,$H47,Expiry-Today,P$12,0)</f>
        <v>0.16079626948632075</v>
      </c>
      <c r="R47" s="59">
        <f ca="1">_xll.EURO(UnderlyingPrice,$D47*(1-$P$8),IntRate,Yield,$J47,Expiry-Today,R$12,0)</f>
        <v>0.31972850445790124</v>
      </c>
      <c r="S47" s="59">
        <f ca="1">_xll.EURO(UnderlyingPrice,$D47*(1-$P$8),IntRate,Yield,$J47,Expiry-Today,S$12,0)</f>
        <v>0.15896990841991987</v>
      </c>
      <c r="U47" s="60">
        <f t="shared" ca="1" si="31"/>
        <v>0.70687248854298712</v>
      </c>
      <c r="V47" s="60"/>
      <c r="W47" s="63">
        <f t="shared" ca="1" si="30"/>
        <v>0.70899366960280186</v>
      </c>
      <c r="Z47" s="60">
        <f t="shared" ca="1" si="11"/>
        <v>0.70215097093963763</v>
      </c>
      <c r="AA47" s="60">
        <f t="shared" ca="1" si="12"/>
        <v>-2.6825493223965734E-2</v>
      </c>
      <c r="AB47" s="60">
        <f t="shared" ca="1" si="4"/>
        <v>-7.1960708670903149E-4</v>
      </c>
      <c r="AC47" s="60">
        <f t="shared" ca="1" si="13"/>
        <v>-2.2389789482274835E-2</v>
      </c>
      <c r="AD47" s="61">
        <f t="shared" ca="1" si="5"/>
        <v>0.97785900160167039</v>
      </c>
      <c r="AE47" s="61">
        <f t="shared" ca="1" si="14"/>
        <v>0.68660464741667748</v>
      </c>
      <c r="AF47" s="61"/>
      <c r="AG47" s="98">
        <f t="shared" ca="1" si="15"/>
        <v>-0.21161185922473644</v>
      </c>
      <c r="AH47" s="98">
        <f t="shared" ca="1" si="16"/>
        <v>-0.20766861441426285</v>
      </c>
      <c r="AI47" s="98">
        <f t="shared" ca="1" si="17"/>
        <v>-0.21555707615072722</v>
      </c>
      <c r="AJ47" s="98"/>
      <c r="AK47" s="98">
        <f t="shared" ca="1" si="18"/>
        <v>0.40283007426794099</v>
      </c>
      <c r="AL47" s="98"/>
      <c r="AM47" s="96">
        <v>0.3</v>
      </c>
      <c r="AN47" s="97">
        <f t="shared" si="6"/>
        <v>0.38138781546052408</v>
      </c>
      <c r="AX47" s="108">
        <f t="shared" ca="1" si="19"/>
        <v>0.49051488004029681</v>
      </c>
      <c r="AY47" s="108">
        <f t="shared" ca="1" si="20"/>
        <v>0.49052788371899264</v>
      </c>
      <c r="AZ47" s="108">
        <f t="shared" ca="1" si="21"/>
        <v>0.49050195560413101</v>
      </c>
      <c r="BB47" s="40">
        <f ca="1">_xll.EURO(UnderlyingPrice,$D47,IntRate,Yield,AX47,$D$6,1,0)</f>
        <v>0.31593387916624849</v>
      </c>
      <c r="BC47" s="40">
        <f ca="1">_xll.EURO(UnderlyingPrice,$D47*(1+$P$8),IntRate,Yield,AY47,$D$6,1,0)</f>
        <v>0.31463462832318401</v>
      </c>
      <c r="BD47" s="40">
        <f ca="1">_xll.EURO(UnderlyingPrice,$D47*(1-$P$8),IntRate,Yield,AZ47,$D$6,1,0)</f>
        <v>0.31723664505007143</v>
      </c>
      <c r="BF47" s="60">
        <f t="shared" ca="1" si="22"/>
        <v>0.69991717745326265</v>
      </c>
      <c r="BG47" s="40">
        <f t="shared" ca="1" si="23"/>
        <v>0.70201748703429201</v>
      </c>
      <c r="BI47" s="59">
        <f t="shared" ca="1" si="24"/>
        <v>-2.4717355068228919E-3</v>
      </c>
      <c r="BJ47" s="47">
        <f t="shared" ca="1" si="25"/>
        <v>-7.8235848378965175E-3</v>
      </c>
    </row>
    <row r="48" spans="3:62" x14ac:dyDescent="0.2">
      <c r="C48" s="57">
        <v>35</v>
      </c>
      <c r="D48" s="64">
        <f t="shared" ca="1" si="26"/>
        <v>4.5049999999999955</v>
      </c>
      <c r="E48" s="46">
        <f t="shared" ca="1" si="7"/>
        <v>-2.930402930403031E-2</v>
      </c>
      <c r="F48" s="46">
        <f t="shared" ca="1" si="8"/>
        <v>-2.881868131868226E-2</v>
      </c>
      <c r="G48" s="46">
        <f t="shared" ca="1" si="9"/>
        <v>-2.9789377289378249E-2</v>
      </c>
      <c r="H48" s="46">
        <f t="shared" ca="1" si="27"/>
        <v>0.49562671600996494</v>
      </c>
      <c r="I48" s="46">
        <f t="shared" ca="1" si="28"/>
        <v>0.49566229927775496</v>
      </c>
      <c r="J48" s="46">
        <f t="shared" ca="1" si="29"/>
        <v>0.49569826043771203</v>
      </c>
      <c r="L48" s="59">
        <f ca="1">_xll.EURO(UnderlyingPrice,$D48,IntRate,Yield,$I48,$D$6,L$12,0)</f>
        <v>0.3050340222243495</v>
      </c>
      <c r="M48" s="59">
        <f ca="1">_xll.EURO(UnderlyingPrice,$D48,IntRate,Yield,$I48,$D$6,M$12,0)</f>
        <v>0.16944090967130387</v>
      </c>
      <c r="O48" s="59">
        <f ca="1">_xll.EURO(UnderlyingPrice,$D48*(1+$P$8),IntRate,Yield,$H48,Expiry-Today,O$12,0)</f>
        <v>0.30374467046375386</v>
      </c>
      <c r="P48" s="59">
        <f ca="1">_xll.EURO(UnderlyingPrice,$D48*(1+$P$8),IntRate,Yield,$H48,Expiry-Today,P$12,0)</f>
        <v>0.17039731883736797</v>
      </c>
      <c r="R48" s="59">
        <f ca="1">_xll.EURO(UnderlyingPrice,$D48*(1-$P$8),IntRate,Yield,$J48,Expiry-Today,R$12,0)</f>
        <v>0.30632698228325816</v>
      </c>
      <c r="S48" s="59">
        <f ca="1">_xll.EURO(UnderlyingPrice,$D48*(1-$P$8),IntRate,Yield,$J48,Expiry-Today,S$12,0)</f>
        <v>0.16848810880355325</v>
      </c>
      <c r="U48" s="60">
        <f t="shared" ca="1" si="31"/>
        <v>0.71116903044548729</v>
      </c>
      <c r="V48" s="60"/>
      <c r="W48" s="63">
        <f t="shared" ca="1" si="30"/>
        <v>0.71330310455667134</v>
      </c>
      <c r="Z48" s="60">
        <f t="shared" ca="1" si="11"/>
        <v>0.69856618240875834</v>
      </c>
      <c r="AA48" s="60">
        <f t="shared" ca="1" si="12"/>
        <v>-2.1706977542399877E-2</v>
      </c>
      <c r="AB48" s="60">
        <f t="shared" ca="1" si="4"/>
        <v>-4.7119287402625263E-4</v>
      </c>
      <c r="AC48" s="60">
        <f t="shared" ca="1" si="13"/>
        <v>-1.4660652250165556E-2</v>
      </c>
      <c r="AD48" s="61">
        <f t="shared" ca="1" si="5"/>
        <v>0.98544629185073485</v>
      </c>
      <c r="AE48" s="61">
        <f t="shared" ca="1" si="14"/>
        <v>0.68839945406703495</v>
      </c>
      <c r="AF48" s="61"/>
      <c r="AG48" s="98">
        <f t="shared" ca="1" si="15"/>
        <v>-0.17123464748797515</v>
      </c>
      <c r="AH48" s="98">
        <f t="shared" ca="1" si="16"/>
        <v>-0.16729140267750015</v>
      </c>
      <c r="AI48" s="98">
        <f t="shared" ca="1" si="17"/>
        <v>-0.17517986441396555</v>
      </c>
      <c r="AJ48" s="98"/>
      <c r="AK48" s="98">
        <f t="shared" ca="1" si="18"/>
        <v>0.40735831564895808</v>
      </c>
      <c r="AL48" s="98"/>
      <c r="AM48" s="96">
        <v>0.4</v>
      </c>
      <c r="AN48" s="97">
        <f t="shared" si="6"/>
        <v>0.36827014030332328</v>
      </c>
      <c r="AX48" s="108">
        <f t="shared" ca="1" si="19"/>
        <v>0.49065209482052785</v>
      </c>
      <c r="AY48" s="108">
        <f t="shared" ca="1" si="20"/>
        <v>0.49066597885369673</v>
      </c>
      <c r="AZ48" s="108">
        <f t="shared" ca="1" si="21"/>
        <v>0.49063829012429572</v>
      </c>
      <c r="BB48" s="40">
        <f ca="1">_xll.EURO(UnderlyingPrice,$D48,IntRate,Yield,AX48,$D$6,1,0)</f>
        <v>0.30276657030677168</v>
      </c>
      <c r="BC48" s="40">
        <f ca="1">_xll.EURO(UnderlyingPrice,$D48*(1+$P$8),IntRate,Yield,AY48,$D$6,1,0)</f>
        <v>0.30149697415981036</v>
      </c>
      <c r="BD48" s="40">
        <f ca="1">_xll.EURO(UnderlyingPrice,$D48*(1-$P$8),IntRate,Yield,AZ48,$D$6,1,0)</f>
        <v>0.30403972600812113</v>
      </c>
      <c r="BF48" s="60">
        <f t="shared" ca="1" si="22"/>
        <v>0.70156196173847174</v>
      </c>
      <c r="BG48" s="40">
        <f t="shared" ca="1" si="23"/>
        <v>0.70366720698375429</v>
      </c>
      <c r="BI48" s="59">
        <f t="shared" ca="1" si="24"/>
        <v>-2.2674519175778229E-3</v>
      </c>
      <c r="BJ48" s="47">
        <f t="shared" ca="1" si="25"/>
        <v>-7.4891092344850901E-3</v>
      </c>
    </row>
    <row r="49" spans="3:62" x14ac:dyDescent="0.2">
      <c r="C49" s="57">
        <v>36</v>
      </c>
      <c r="D49" s="64">
        <f t="shared" ca="1" si="26"/>
        <v>4.5279999999999951</v>
      </c>
      <c r="E49" s="46">
        <f t="shared" ca="1" si="7"/>
        <v>-2.4348200818790078E-2</v>
      </c>
      <c r="F49" s="46">
        <f t="shared" ca="1" si="8"/>
        <v>-2.3860374919199678E-2</v>
      </c>
      <c r="G49" s="46">
        <f t="shared" ca="1" si="9"/>
        <v>-2.4836026718380588E-2</v>
      </c>
      <c r="H49" s="46">
        <f t="shared" ca="1" si="27"/>
        <v>0.49528477624578809</v>
      </c>
      <c r="I49" s="46">
        <f t="shared" ca="1" si="28"/>
        <v>0.49531667956802145</v>
      </c>
      <c r="J49" s="46">
        <f t="shared" ca="1" si="29"/>
        <v>0.49534896148472818</v>
      </c>
      <c r="L49" s="59">
        <f ca="1">_xll.EURO(UnderlyingPrice,$D49,IntRate,Yield,$I49,$D$6,L$12,0)</f>
        <v>0.29203857909137998</v>
      </c>
      <c r="M49" s="59">
        <f ca="1">_xll.EURO(UnderlyingPrice,$D49,IntRate,Yield,$I49,$D$6,M$12,0)</f>
        <v>0.17937665469068653</v>
      </c>
      <c r="O49" s="59">
        <f ca="1">_xll.EURO(UnderlyingPrice,$D49*(1+$P$8),IntRate,Yield,$H49,Expiry-Today,O$12,0)</f>
        <v>0.29077977587692105</v>
      </c>
      <c r="P49" s="59">
        <f ca="1">_xll.EURO(UnderlyingPrice,$D49*(1+$P$8),IntRate,Yield,$H49,Expiry-Today,P$12,0)</f>
        <v>0.18037507799696284</v>
      </c>
      <c r="R49" s="59">
        <f ca="1">_xll.EURO(UnderlyingPrice,$D49*(1-$P$8),IntRate,Yield,$J49,Expiry-Today,R$12,0)</f>
        <v>0.29330104262905943</v>
      </c>
      <c r="S49" s="59">
        <f ca="1">_xll.EURO(UnderlyingPrice,$D49*(1-$P$8),IntRate,Yield,$J49,Expiry-Today,S$12,0)</f>
        <v>0.17838189170763097</v>
      </c>
      <c r="U49" s="60">
        <f t="shared" ca="1" si="31"/>
        <v>0.71411242893108584</v>
      </c>
      <c r="V49" s="60"/>
      <c r="W49" s="63">
        <f t="shared" ca="1" si="30"/>
        <v>0.71625533558451804</v>
      </c>
      <c r="Z49" s="60">
        <f t="shared" ca="1" si="11"/>
        <v>0.69501781178256539</v>
      </c>
      <c r="AA49" s="60">
        <f t="shared" ca="1" si="12"/>
        <v>-1.6614527701819322E-2</v>
      </c>
      <c r="AB49" s="60">
        <f t="shared" ca="1" si="4"/>
        <v>-2.7604253075452166E-4</v>
      </c>
      <c r="AC49" s="60">
        <f t="shared" ca="1" si="13"/>
        <v>-8.588762209129238E-3</v>
      </c>
      <c r="AD49" s="61">
        <f t="shared" ca="1" si="5"/>
        <v>0.9914480158410528</v>
      </c>
      <c r="AE49" s="61">
        <f t="shared" ca="1" si="14"/>
        <v>0.68907403046601479</v>
      </c>
      <c r="AF49" s="61"/>
      <c r="AG49" s="98">
        <f t="shared" ca="1" si="15"/>
        <v>-0.13106305512332023</v>
      </c>
      <c r="AH49" s="98">
        <f t="shared" ca="1" si="16"/>
        <v>-0.12711981031284741</v>
      </c>
      <c r="AI49" s="98">
        <f t="shared" ca="1" si="17"/>
        <v>-0.13500827204931018</v>
      </c>
      <c r="AJ49" s="98"/>
      <c r="AK49" s="98">
        <f t="shared" ca="1" si="18"/>
        <v>0.41113264764100471</v>
      </c>
      <c r="AL49" s="98"/>
      <c r="AM49" s="96">
        <v>0.5</v>
      </c>
      <c r="AN49" s="97">
        <f t="shared" si="6"/>
        <v>0.35206532676429947</v>
      </c>
      <c r="AX49" s="108">
        <f t="shared" ca="1" si="19"/>
        <v>0.49079758142885888</v>
      </c>
      <c r="AY49" s="108">
        <f t="shared" ca="1" si="20"/>
        <v>0.49081234672131846</v>
      </c>
      <c r="AZ49" s="108">
        <f t="shared" ca="1" si="21"/>
        <v>0.49078289555715521</v>
      </c>
      <c r="BB49" s="40">
        <f ca="1">_xll.EURO(UnderlyingPrice,$D49,IntRate,Yield,AX49,$D$6,1,0)</f>
        <v>0.28997033529703531</v>
      </c>
      <c r="BC49" s="40">
        <f ca="1">_xll.EURO(UnderlyingPrice,$D49*(1+$P$8),IntRate,Yield,AY49,$D$6,1,0)</f>
        <v>0.28873081599213446</v>
      </c>
      <c r="BD49" s="40">
        <f ca="1">_xll.EURO(UnderlyingPrice,$D49*(1-$P$8),IntRate,Yield,AZ49,$D$6,1,0)</f>
        <v>0.29121345287283829</v>
      </c>
      <c r="BF49" s="60">
        <f t="shared" ca="1" si="22"/>
        <v>0.70200630355909066</v>
      </c>
      <c r="BG49" s="40">
        <f t="shared" ca="1" si="23"/>
        <v>0.70411288218411172</v>
      </c>
      <c r="BI49" s="59">
        <f t="shared" ca="1" si="24"/>
        <v>-2.0682437943446708E-3</v>
      </c>
      <c r="BJ49" s="47">
        <f t="shared" ca="1" si="25"/>
        <v>-7.1326047618837816E-3</v>
      </c>
    </row>
    <row r="50" spans="3:62" x14ac:dyDescent="0.2">
      <c r="C50" s="57">
        <v>37</v>
      </c>
      <c r="D50" s="64">
        <f t="shared" ca="1" si="26"/>
        <v>4.5509999999999948</v>
      </c>
      <c r="E50" s="46">
        <f t="shared" ca="1" si="7"/>
        <v>-1.9392372333549956E-2</v>
      </c>
      <c r="F50" s="46">
        <f t="shared" ca="1" si="8"/>
        <v>-1.8902068519716764E-2</v>
      </c>
      <c r="G50" s="46">
        <f t="shared" ca="1" si="9"/>
        <v>-1.9882676147383038E-2</v>
      </c>
      <c r="H50" s="46">
        <f t="shared" ca="1" si="27"/>
        <v>0.49498191639779782</v>
      </c>
      <c r="I50" s="46">
        <f t="shared" ca="1" si="28"/>
        <v>0.4950101328888406</v>
      </c>
      <c r="J50" s="46">
        <f t="shared" ca="1" si="29"/>
        <v>0.49503872863186965</v>
      </c>
      <c r="L50" s="59">
        <f ca="1">_xll.EURO(UnderlyingPrice,$D50,IntRate,Yield,$I50,$D$6,L$12,0)</f>
        <v>0.27942084240106668</v>
      </c>
      <c r="M50" s="59">
        <f ca="1">_xll.EURO(UnderlyingPrice,$D50,IntRate,Yield,$I50,$D$6,M$12,0)</f>
        <v>0.18969010615272519</v>
      </c>
      <c r="O50" s="59">
        <f ca="1">_xll.EURO(UnderlyingPrice,$D50*(1+$P$8),IntRate,Yield,$H50,Expiry-Today,O$12,0)</f>
        <v>0.27819308017283584</v>
      </c>
      <c r="P50" s="59">
        <f ca="1">_xll.EURO(UnderlyingPrice,$D50*(1+$P$8),IntRate,Yield,$H50,Expiry-Today,P$12,0)</f>
        <v>0.19073103603930641</v>
      </c>
      <c r="R50" s="59">
        <f ca="1">_xll.EURO(UnderlyingPrice,$D50*(1-$P$8),IntRate,Yield,$J50,Expiry-Today,R$12,0)</f>
        <v>0.28065231047392913</v>
      </c>
      <c r="S50" s="59">
        <f ca="1">_xll.EURO(UnderlyingPrice,$D50*(1-$P$8),IntRate,Yield,$J50,Expiry-Today,S$12,0)</f>
        <v>0.18865288211077669</v>
      </c>
      <c r="U50" s="60">
        <f t="shared" ca="1" si="31"/>
        <v>0.7157041373300691</v>
      </c>
      <c r="V50" s="60"/>
      <c r="W50" s="63">
        <f t="shared" ca="1" si="30"/>
        <v>0.71785182037777806</v>
      </c>
      <c r="Z50" s="60">
        <f t="shared" ca="1" si="11"/>
        <v>0.69150530691088918</v>
      </c>
      <c r="AA50" s="60">
        <f t="shared" ca="1" si="12"/>
        <v>-1.1547879568196367E-2</v>
      </c>
      <c r="AB50" s="60">
        <f t="shared" ca="1" si="4"/>
        <v>-1.3335352252156712E-4</v>
      </c>
      <c r="AC50" s="60">
        <f t="shared" ca="1" si="13"/>
        <v>-4.1491493776588612E-3</v>
      </c>
      <c r="AD50" s="61">
        <f t="shared" ca="1" si="5"/>
        <v>0.99585944645005298</v>
      </c>
      <c r="AE50" s="61">
        <f t="shared" ca="1" si="14"/>
        <v>0.68864209215755212</v>
      </c>
      <c r="AF50" s="61"/>
      <c r="AG50" s="98">
        <f t="shared" ca="1" si="15"/>
        <v>-9.1094998519774525E-2</v>
      </c>
      <c r="AH50" s="98">
        <f t="shared" ca="1" si="16"/>
        <v>-8.7151753709300298E-2</v>
      </c>
      <c r="AI50" s="98">
        <f t="shared" ca="1" si="17"/>
        <v>-9.5040215445764117E-2</v>
      </c>
      <c r="AJ50" s="98"/>
      <c r="AK50" s="98">
        <f t="shared" ca="1" si="18"/>
        <v>0.41414203981469083</v>
      </c>
      <c r="AL50" s="98"/>
      <c r="AM50" s="96">
        <v>0.6</v>
      </c>
      <c r="AN50" s="97">
        <f t="shared" si="6"/>
        <v>0.33322460289179962</v>
      </c>
      <c r="AX50" s="108">
        <f t="shared" ca="1" si="19"/>
        <v>0.49095126469572686</v>
      </c>
      <c r="AY50" s="108">
        <f t="shared" ca="1" si="20"/>
        <v>0.49096691203948406</v>
      </c>
      <c r="AZ50" s="108">
        <f t="shared" ca="1" si="21"/>
        <v>0.49093569684584448</v>
      </c>
      <c r="BB50" s="40">
        <f ca="1">_xll.EURO(UnderlyingPrice,$D50,IntRate,Yield,AX50,$D$6,1,0)</f>
        <v>0.27754541027877355</v>
      </c>
      <c r="BC50" s="40">
        <f ca="1">_xll.EURO(UnderlyingPrice,$D50*(1+$P$8),IntRate,Yield,AY50,$D$6,1,0)</f>
        <v>0.27633632854860579</v>
      </c>
      <c r="BD50" s="40">
        <f ca="1">_xll.EURO(UnderlyingPrice,$D50*(1-$P$8),IntRate,Yield,AZ50,$D$6,1,0)</f>
        <v>0.27875812314055892</v>
      </c>
      <c r="BF50" s="60">
        <f t="shared" ca="1" si="22"/>
        <v>0.70127492657079438</v>
      </c>
      <c r="BG50" s="40">
        <f t="shared" ca="1" si="23"/>
        <v>0.70337931048171876</v>
      </c>
      <c r="BI50" s="59">
        <f t="shared" ca="1" si="24"/>
        <v>-1.8754321222931303E-3</v>
      </c>
      <c r="BJ50" s="47">
        <f t="shared" ca="1" si="25"/>
        <v>-6.7572082003063911E-3</v>
      </c>
    </row>
    <row r="51" spans="3:62" x14ac:dyDescent="0.2">
      <c r="C51" s="57">
        <v>38</v>
      </c>
      <c r="D51" s="64">
        <f t="shared" ca="1" si="26"/>
        <v>4.5739999999999945</v>
      </c>
      <c r="E51" s="46">
        <f t="shared" ca="1" si="7"/>
        <v>-1.4436543848309724E-2</v>
      </c>
      <c r="F51" s="46">
        <f t="shared" ca="1" si="8"/>
        <v>-1.394376212023396E-2</v>
      </c>
      <c r="G51" s="46">
        <f t="shared" ca="1" si="9"/>
        <v>-1.4929325576385599E-2</v>
      </c>
      <c r="H51" s="46">
        <f t="shared" ca="1" si="27"/>
        <v>0.49471780921110897</v>
      </c>
      <c r="I51" s="46">
        <f t="shared" ca="1" si="28"/>
        <v>0.49474233247571914</v>
      </c>
      <c r="J51" s="46">
        <f t="shared" ca="1" si="29"/>
        <v>0.49476723560454483</v>
      </c>
      <c r="L51" s="59">
        <f ca="1">_xll.EURO(UnderlyingPrice,$D51,IntRate,Yield,$I51,$D$6,L$12,0)</f>
        <v>0.26718165468189259</v>
      </c>
      <c r="M51" s="59">
        <f ca="1">_xll.EURO(UnderlyingPrice,$D51,IntRate,Yield,$I51,$D$6,M$12,0)</f>
        <v>0.20038210658590372</v>
      </c>
      <c r="O51" s="59">
        <f ca="1">_xll.EURO(UnderlyingPrice,$D51*(1+$P$8),IntRate,Yield,$H51,Expiry-Today,O$12,0)</f>
        <v>0.26598535676611945</v>
      </c>
      <c r="P51" s="59">
        <f ca="1">_xll.EURO(UnderlyingPrice,$D51*(1+$P$8),IntRate,Yield,$H51,Expiry-Today,P$12,0)</f>
        <v>0.20146596637901881</v>
      </c>
      <c r="R51" s="59">
        <f ca="1">_xll.EURO(UnderlyingPrice,$D51*(1-$P$8),IntRate,Yield,$J51,Expiry-Today,R$12,0)</f>
        <v>0.26838169731071204</v>
      </c>
      <c r="S51" s="59">
        <f ca="1">_xll.EURO(UnderlyingPrice,$D51*(1-$P$8),IntRate,Yield,$J51,Expiry-Today,S$12,0)</f>
        <v>0.19930199150583516</v>
      </c>
      <c r="U51" s="60">
        <f t="shared" ca="1" si="31"/>
        <v>0.71595580470831299</v>
      </c>
      <c r="V51" s="60"/>
      <c r="W51" s="63">
        <f t="shared" ca="1" si="30"/>
        <v>0.71810424295881281</v>
      </c>
      <c r="Z51" s="60">
        <f t="shared" ca="1" si="11"/>
        <v>0.68802812674933467</v>
      </c>
      <c r="AA51" s="60">
        <f t="shared" ca="1" si="12"/>
        <v>-6.5067730021118701E-3</v>
      </c>
      <c r="AB51" s="60">
        <f t="shared" ca="1" si="4"/>
        <v>-4.2338094901011922E-5</v>
      </c>
      <c r="AC51" s="60">
        <f t="shared" ca="1" si="13"/>
        <v>-1.3173036361404324E-3</v>
      </c>
      <c r="AD51" s="61">
        <f t="shared" ca="1" si="5"/>
        <v>0.99868356362743615</v>
      </c>
      <c r="AE51" s="61">
        <f t="shared" ca="1" si="14"/>
        <v>0.68712238149793492</v>
      </c>
      <c r="AF51" s="61"/>
      <c r="AG51" s="98">
        <f t="shared" ca="1" si="15"/>
        <v>-5.1328425577654969E-2</v>
      </c>
      <c r="AH51" s="98">
        <f t="shared" ca="1" si="16"/>
        <v>-4.7385180767181151E-2</v>
      </c>
      <c r="AI51" s="98">
        <f t="shared" ca="1" si="17"/>
        <v>-5.5273642503645963E-2</v>
      </c>
      <c r="AJ51" s="98"/>
      <c r="AK51" s="98">
        <f t="shared" ca="1" si="18"/>
        <v>0.41638140831821957</v>
      </c>
      <c r="AL51" s="98"/>
      <c r="AM51" s="96">
        <v>0.7</v>
      </c>
      <c r="AN51" s="97">
        <f t="shared" si="6"/>
        <v>0.31225393336676122</v>
      </c>
      <c r="AX51" s="108">
        <f t="shared" ca="1" si="19"/>
        <v>0.49111306945156868</v>
      </c>
      <c r="AY51" s="108">
        <f t="shared" ca="1" si="20"/>
        <v>0.49112959952581975</v>
      </c>
      <c r="AZ51" s="108">
        <f t="shared" ca="1" si="21"/>
        <v>0.49109661893349832</v>
      </c>
      <c r="BB51" s="40">
        <f ca="1">_xll.EURO(UnderlyingPrice,$D51,IntRate,Yield,AX51,$D$6,1,0)</f>
        <v>0.26549140975030161</v>
      </c>
      <c r="BC51" s="40">
        <f ca="1">_xll.EURO(UnderlyingPrice,$D51*(1+$P$8),IntRate,Yield,AY51,$D$6,1,0)</f>
        <v>0.26431306516651665</v>
      </c>
      <c r="BD51" s="40">
        <f ca="1">_xll.EURO(UnderlyingPrice,$D51*(1-$P$8),IntRate,Yield,AZ51,$D$6,1,0)</f>
        <v>0.26667341245257026</v>
      </c>
      <c r="BF51" s="60">
        <f t="shared" ca="1" si="22"/>
        <v>0.69939969506641131</v>
      </c>
      <c r="BG51" s="40">
        <f t="shared" ca="1" si="23"/>
        <v>0.70149845178768788</v>
      </c>
      <c r="BI51" s="59">
        <f t="shared" ca="1" si="24"/>
        <v>-1.6902449315909784E-3</v>
      </c>
      <c r="BJ51" s="47">
        <f t="shared" ca="1" si="25"/>
        <v>-6.3664769160730189E-3</v>
      </c>
    </row>
    <row r="52" spans="3:62" x14ac:dyDescent="0.2">
      <c r="C52" s="57">
        <v>39</v>
      </c>
      <c r="D52" s="64">
        <f t="shared" ca="1" si="26"/>
        <v>4.5969999999999942</v>
      </c>
      <c r="E52" s="46">
        <f t="shared" ca="1" si="7"/>
        <v>-9.4807153630696028E-3</v>
      </c>
      <c r="F52" s="46">
        <f t="shared" ca="1" si="8"/>
        <v>-8.9854557207512675E-3</v>
      </c>
      <c r="G52" s="46">
        <f t="shared" ca="1" si="9"/>
        <v>-9.9759750053878271E-3</v>
      </c>
      <c r="H52" s="46">
        <f t="shared" ca="1" si="27"/>
        <v>0.49449212743083615</v>
      </c>
      <c r="I52" s="46">
        <f t="shared" ca="1" si="28"/>
        <v>0.49451295156416358</v>
      </c>
      <c r="J52" s="46">
        <f t="shared" ca="1" si="29"/>
        <v>0.49453415612816193</v>
      </c>
      <c r="L52" s="59">
        <f ca="1">_xll.EURO(UnderlyingPrice,$D52,IntRate,Yield,$I52,$D$6,L$12,0)</f>
        <v>0.25532115002085787</v>
      </c>
      <c r="M52" s="59">
        <f ca="1">_xll.EURO(UnderlyingPrice,$D52,IntRate,Yield,$I52,$D$6,M$12,0)</f>
        <v>0.21145279007722051</v>
      </c>
      <c r="O52" s="59">
        <f ca="1">_xll.EURO(UnderlyingPrice,$D52*(1+$P$8),IntRate,Yield,$H52,Expiry-Today,O$12,0)</f>
        <v>0.2541566701149871</v>
      </c>
      <c r="P52" s="59">
        <f ca="1">_xll.EURO(UnderlyingPrice,$D52*(1+$P$8),IntRate,Yield,$H52,Expiry-Today,P$12,0)</f>
        <v>0.21257993347431414</v>
      </c>
      <c r="R52" s="59">
        <f ca="1">_xll.EURO(UnderlyingPrice,$D52*(1-$P$8),IntRate,Yield,$J52,Expiry-Today,R$12,0)</f>
        <v>0.256489406759282</v>
      </c>
      <c r="S52" s="59">
        <f ca="1">_xll.EURO(UnderlyingPrice,$D52*(1-$P$8),IntRate,Yield,$J52,Expiry-Today,S$12,0)</f>
        <v>0.21032942351268114</v>
      </c>
      <c r="U52" s="60">
        <f t="shared" ca="1" si="31"/>
        <v>0.71488916448105422</v>
      </c>
      <c r="V52" s="60"/>
      <c r="W52" s="63">
        <f t="shared" ca="1" si="30"/>
        <v>0.71703440196043278</v>
      </c>
      <c r="Z52" s="60">
        <f t="shared" ca="1" si="11"/>
        <v>0.68458574108145676</v>
      </c>
      <c r="AA52" s="60">
        <f t="shared" ca="1" si="12"/>
        <v>-1.4909517786104495E-3</v>
      </c>
      <c r="AB52" s="60">
        <f t="shared" ca="1" si="4"/>
        <v>-2.2229372061416629E-6</v>
      </c>
      <c r="AC52" s="60">
        <f t="shared" ca="1" si="13"/>
        <v>-6.9164266162865948E-5</v>
      </c>
      <c r="AD52" s="61">
        <f t="shared" ca="1" si="5"/>
        <v>0.99993083812562988</v>
      </c>
      <c r="AE52" s="61">
        <f t="shared" ca="1" si="14"/>
        <v>0.68453839384843651</v>
      </c>
      <c r="AF52" s="61"/>
      <c r="AG52" s="98">
        <f t="shared" ca="1" si="15"/>
        <v>-1.1761315076373556E-2</v>
      </c>
      <c r="AH52" s="98">
        <f t="shared" ca="1" si="16"/>
        <v>-7.8180702659001334E-3</v>
      </c>
      <c r="AI52" s="98">
        <f t="shared" ca="1" si="17"/>
        <v>-1.5706532002362401E-2</v>
      </c>
      <c r="AJ52" s="63"/>
      <c r="AK52" s="98">
        <f t="shared" ca="1" si="18"/>
        <v>0.41785169985376047</v>
      </c>
      <c r="AL52" s="98"/>
      <c r="AM52" s="96">
        <v>0.8</v>
      </c>
      <c r="AN52" s="97">
        <f t="shared" si="6"/>
        <v>0.28969155276148267</v>
      </c>
      <c r="AX52" s="108">
        <f t="shared" ca="1" si="19"/>
        <v>0.49128292052682132</v>
      </c>
      <c r="AY52" s="108">
        <f t="shared" ca="1" si="20"/>
        <v>0.4913003338979518</v>
      </c>
      <c r="AZ52" s="108">
        <f t="shared" ca="1" si="21"/>
        <v>0.49126558676325172</v>
      </c>
      <c r="BB52" s="40">
        <f ca="1">_xll.EURO(UnderlyingPrice,$D52,IntRate,Yield,AX52,$D$6,1,0)</f>
        <v>0.25380734340880773</v>
      </c>
      <c r="BC52" s="40">
        <f ca="1">_xll.EURO(UnderlyingPrice,$D52*(1+$P$8),IntRate,Yield,AY52,$D$6,1,0)</f>
        <v>0.25265997504132054</v>
      </c>
      <c r="BD52" s="40">
        <f ca="1">_xll.EURO(UnderlyingPrice,$D52*(1-$P$8),IntRate,Yield,AZ52,$D$6,1,0)</f>
        <v>0.25495839103067652</v>
      </c>
      <c r="BF52" s="60">
        <f t="shared" ca="1" si="22"/>
        <v>0.69641930205033509</v>
      </c>
      <c r="BG52" s="40">
        <f t="shared" ca="1" si="23"/>
        <v>0.69850911521627601</v>
      </c>
      <c r="BI52" s="59">
        <f t="shared" ca="1" si="24"/>
        <v>-1.5138066120501392E-3</v>
      </c>
      <c r="BJ52" s="47">
        <f t="shared" ca="1" si="25"/>
        <v>-5.9643924865162368E-3</v>
      </c>
    </row>
    <row r="53" spans="3:62" x14ac:dyDescent="0.2">
      <c r="C53" s="57">
        <v>40</v>
      </c>
      <c r="D53" s="64">
        <f t="shared" ca="1" si="26"/>
        <v>4.6199999999999939</v>
      </c>
      <c r="E53" s="46">
        <f t="shared" ca="1" si="7"/>
        <v>-4.5248868778293705E-3</v>
      </c>
      <c r="F53" s="46">
        <f t="shared" ca="1" si="8"/>
        <v>-4.0271493212683529E-3</v>
      </c>
      <c r="G53" s="46">
        <f t="shared" ca="1" si="9"/>
        <v>-5.0226244343903881E-3</v>
      </c>
      <c r="H53" s="46">
        <f t="shared" ca="1" si="27"/>
        <v>0.49430454380209427</v>
      </c>
      <c r="I53" s="46">
        <f t="shared" ca="1" si="28"/>
        <v>0.49432166338968059</v>
      </c>
      <c r="J53" s="46">
        <f t="shared" ca="1" si="29"/>
        <v>0.49433916392812938</v>
      </c>
      <c r="L53" s="59">
        <f ca="1">_xll.EURO(UnderlyingPrice,$D53,IntRate,Yield,$I53,$D$6,L$12,0)</f>
        <v>0.2438385626849473</v>
      </c>
      <c r="M53" s="59">
        <f ca="1">_xll.EURO(UnderlyingPrice,$D53,IntRate,Yield,$I53,$D$6,M$12,0)</f>
        <v>0.22290139089366257</v>
      </c>
      <c r="O53" s="59">
        <f ca="1">_xll.EURO(UnderlyingPrice,$D53*(1+$P$8),IntRate,Yield,$H53,Expiry-Today,O$12,0)</f>
        <v>0.24270612039872708</v>
      </c>
      <c r="P53" s="59">
        <f ca="1">_xll.EURO(UnderlyingPrice,$D53*(1+$P$8),IntRate,Yield,$H53,Expiry-Today,P$12,0)</f>
        <v>0.22407203750448268</v>
      </c>
      <c r="R53" s="59">
        <f ca="1">_xll.EURO(UnderlyingPrice,$D53*(1-$P$8),IntRate,Yield,$J53,Expiry-Today,R$12,0)</f>
        <v>0.24497479831159197</v>
      </c>
      <c r="S53" s="59">
        <f ca="1">_xll.EURO(UnderlyingPrice,$D53*(1-$P$8),IntRate,Yield,$J53,Expiry-Today,S$12,0)</f>
        <v>0.22173453762326778</v>
      </c>
      <c r="U53" s="60">
        <f t="shared" ca="1" si="31"/>
        <v>0.71088255925499566</v>
      </c>
      <c r="V53" s="60"/>
      <c r="W53" s="63">
        <f t="shared" ca="1" si="30"/>
        <v>0.71301577372420277</v>
      </c>
      <c r="Z53" s="60">
        <f t="shared" ca="1" si="11"/>
        <v>0.68117763024923317</v>
      </c>
      <c r="AA53" s="60">
        <f t="shared" ca="1" si="12"/>
        <v>3.4998364909460808E-3</v>
      </c>
      <c r="AB53" s="60">
        <f t="shared" ca="1" si="4"/>
        <v>-1.2248855463357775E-5</v>
      </c>
      <c r="AC53" s="60">
        <f t="shared" ca="1" si="13"/>
        <v>-3.8110977544372564E-4</v>
      </c>
      <c r="AD53" s="61">
        <f t="shared" ca="1" si="5"/>
        <v>0.99961896283766194</v>
      </c>
      <c r="AE53" s="61">
        <f t="shared" ca="1" si="14"/>
        <v>0.68091807625795486</v>
      </c>
      <c r="AF53" s="61"/>
      <c r="AG53" s="98">
        <f t="shared" ca="1" si="15"/>
        <v>2.7608323942018852E-2</v>
      </c>
      <c r="AH53" s="98">
        <f t="shared" ca="1" si="16"/>
        <v>3.1551568752492778E-2</v>
      </c>
      <c r="AI53" s="98">
        <f t="shared" ca="1" si="17"/>
        <v>2.3663107016028632E-2</v>
      </c>
      <c r="AJ53" s="63"/>
      <c r="AK53" s="98">
        <f t="shared" ca="1" si="18"/>
        <v>0.41758874982923422</v>
      </c>
      <c r="AL53" s="98"/>
      <c r="AM53" s="96">
        <v>0.9</v>
      </c>
      <c r="AN53" s="97">
        <f t="shared" si="6"/>
        <v>0.26608524989875482</v>
      </c>
      <c r="AX53" s="108">
        <f t="shared" ca="1" si="19"/>
        <v>0.49146074275192164</v>
      </c>
      <c r="AY53" s="108">
        <f t="shared" ca="1" si="20"/>
        <v>0.49147903987350622</v>
      </c>
      <c r="AZ53" s="108">
        <f t="shared" ca="1" si="21"/>
        <v>0.49144252527823945</v>
      </c>
      <c r="BB53" s="40">
        <f ca="1">_xll.EURO(UnderlyingPrice,$D53,IntRate,Yield,AX53,$D$6,1,0)</f>
        <v>0.24249144239189668</v>
      </c>
      <c r="BC53" s="40">
        <f ca="1">_xll.EURO(UnderlyingPrice,$D53*(1+$P$8),IntRate,Yield,AY53,$D$6,1,0)</f>
        <v>0.24137516615255672</v>
      </c>
      <c r="BD53" s="40">
        <f ca="1">_xll.EURO(UnderlyingPrice,$D53*(1-$P$8),IntRate,Yield,AZ53,$D$6,1,0)</f>
        <v>0.24361140430071515</v>
      </c>
      <c r="BF53" s="60">
        <f t="shared" ca="1" si="22"/>
        <v>0.69070472414379291</v>
      </c>
      <c r="BG53" s="40">
        <f t="shared" ca="1" si="23"/>
        <v>0.69277738901974284</v>
      </c>
      <c r="BI53" s="59">
        <f t="shared" ca="1" si="24"/>
        <v>-1.3471202930506188E-3</v>
      </c>
      <c r="BJ53" s="47">
        <f t="shared" ca="1" si="25"/>
        <v>-5.5553312717465005E-3</v>
      </c>
    </row>
    <row r="54" spans="3:62" x14ac:dyDescent="0.2">
      <c r="C54" s="57">
        <v>41</v>
      </c>
      <c r="D54" s="64">
        <f t="shared" ca="1" si="26"/>
        <v>4.6429999999999936</v>
      </c>
      <c r="E54" s="46">
        <f t="shared" ca="1" si="7"/>
        <v>4.3094160741086185E-4</v>
      </c>
      <c r="F54" s="46">
        <f t="shared" ca="1" si="8"/>
        <v>9.3115707821445071E-4</v>
      </c>
      <c r="G54" s="46">
        <f t="shared" ca="1" si="9"/>
        <v>-6.9273863392838031E-5</v>
      </c>
      <c r="H54" s="46">
        <f t="shared" ca="1" si="27"/>
        <v>0.49415473106999797</v>
      </c>
      <c r="I54" s="46">
        <f t="shared" ca="1" si="28"/>
        <v>0.49416814118777663</v>
      </c>
      <c r="J54" s="46">
        <f t="shared" ca="1" si="29"/>
        <v>0.49418193272985533</v>
      </c>
      <c r="L54" s="59">
        <f ca="1">_xll.EURO(UnderlyingPrice,$D54,IntRate,Yield,$I54,$D$6,L$12,0)</f>
        <v>0.23273199959649071</v>
      </c>
      <c r="M54" s="59">
        <f ca="1">_xll.EURO(UnderlyingPrice,$D54,IntRate,Yield,$I54,$D$6,M$12,0)</f>
        <v>0.23472601595755815</v>
      </c>
      <c r="O54" s="59">
        <f ca="1">_xll.EURO(UnderlyingPrice,$D54*(1+$P$8),IntRate,Yield,$H54,Expiry-Today,O$12,0)</f>
        <v>0.23163177843292626</v>
      </c>
      <c r="P54" s="59">
        <f ca="1">_xll.EURO(UnderlyingPrice,$D54*(1+$P$8),IntRate,Yield,$H54,Expiry-Today,P$12,0)</f>
        <v>0.23594034928510998</v>
      </c>
      <c r="R54" s="59">
        <f ca="1">_xll.EURO(UnderlyingPrice,$D54*(1-$P$8),IntRate,Yield,$J54,Expiry-Today,R$12,0)</f>
        <v>0.23383603100198558</v>
      </c>
      <c r="S54" s="59">
        <f ca="1">_xll.EURO(UnderlyingPrice,$D54*(1-$P$8),IntRate,Yield,$J54,Expiry-Today,S$12,0)</f>
        <v>0.23351549287193629</v>
      </c>
      <c r="U54" s="60">
        <f t="shared" ca="1" si="31"/>
        <v>0.7069931011620415</v>
      </c>
      <c r="V54" s="60"/>
      <c r="W54" s="63">
        <f t="shared" ca="1" si="30"/>
        <v>0.70911464415587866</v>
      </c>
      <c r="Z54" s="60">
        <f t="shared" ca="1" si="11"/>
        <v>0.67780328489154806</v>
      </c>
      <c r="AA54" s="60">
        <f t="shared" ca="1" si="12"/>
        <v>8.4658404350832425E-3</v>
      </c>
      <c r="AB54" s="60">
        <f t="shared" ca="1" si="4"/>
        <v>-7.1670454272290422E-5</v>
      </c>
      <c r="AC54" s="60">
        <f t="shared" ca="1" si="13"/>
        <v>-2.2299479992536988E-3</v>
      </c>
      <c r="AD54" s="61">
        <f t="shared" ca="1" si="5"/>
        <v>0.99777253648768394</v>
      </c>
      <c r="AE54" s="61">
        <f t="shared" ca="1" si="14"/>
        <v>0.67629350280592415</v>
      </c>
      <c r="AF54" s="61"/>
      <c r="AG54" s="98">
        <f t="shared" ca="1" si="15"/>
        <v>6.6782452773968992E-2</v>
      </c>
      <c r="AH54" s="98">
        <f t="shared" ca="1" si="16"/>
        <v>7.072569758444254E-2</v>
      </c>
      <c r="AI54" s="98">
        <f t="shared" ca="1" si="17"/>
        <v>6.2837235847978276E-2</v>
      </c>
      <c r="AJ54" s="63"/>
      <c r="AK54" s="98">
        <f t="shared" ca="1" si="18"/>
        <v>0.41737152347416417</v>
      </c>
      <c r="AL54" s="98"/>
      <c r="AM54" s="96">
        <v>1</v>
      </c>
      <c r="AN54" s="97">
        <f t="shared" si="6"/>
        <v>0.24197072451914334</v>
      </c>
      <c r="AX54" s="108">
        <f t="shared" ca="1" si="19"/>
        <v>0.49164646095730657</v>
      </c>
      <c r="AY54" s="108">
        <f t="shared" ca="1" si="20"/>
        <v>0.49166564217010927</v>
      </c>
      <c r="AZ54" s="108">
        <f t="shared" ca="1" si="21"/>
        <v>0.49162735942159652</v>
      </c>
      <c r="BB54" s="40">
        <f ca="1">_xll.EURO(UnderlyingPrice,$D54,IntRate,Yield,AX54,$D$6,1,0)</f>
        <v>0.23154090762244595</v>
      </c>
      <c r="BC54" s="40">
        <f ca="1">_xll.EURO(UnderlyingPrice,$D54*(1+$P$8),IntRate,Yield,AY54,$D$6,1,0)</f>
        <v>0.23045581180131558</v>
      </c>
      <c r="BD54" s="40">
        <f ca="1">_xll.EURO(UnderlyingPrice,$D54*(1-$P$8),IntRate,Yield,AZ54,$D$6,1,0)</f>
        <v>0.23262969714856041</v>
      </c>
      <c r="BF54" s="60">
        <f t="shared" ca="1" si="22"/>
        <v>0.68536958785762536</v>
      </c>
      <c r="BG54" s="40">
        <f t="shared" ca="1" si="23"/>
        <v>0.68742624307097677</v>
      </c>
      <c r="BI54" s="59">
        <f t="shared" ca="1" si="24"/>
        <v>-1.1910919740447667E-3</v>
      </c>
      <c r="BJ54" s="47">
        <f t="shared" ca="1" si="25"/>
        <v>-5.1441967049165194E-3</v>
      </c>
    </row>
    <row r="55" spans="3:62" x14ac:dyDescent="0.2">
      <c r="C55" s="57">
        <v>42</v>
      </c>
      <c r="D55" s="64">
        <f t="shared" ca="1" si="26"/>
        <v>4.6659999999999933</v>
      </c>
      <c r="E55" s="46">
        <f t="shared" ca="1" si="7"/>
        <v>5.3867700926510942E-3</v>
      </c>
      <c r="F55" s="46">
        <f t="shared" ca="1" si="8"/>
        <v>5.8894634776973653E-3</v>
      </c>
      <c r="G55" s="46">
        <f t="shared" ca="1" si="9"/>
        <v>4.884076707604601E-3</v>
      </c>
      <c r="H55" s="46">
        <f t="shared" ca="1" si="27"/>
        <v>0.494042361979662</v>
      </c>
      <c r="I55" s="46">
        <f t="shared" ca="1" si="28"/>
        <v>0.49405205819395837</v>
      </c>
      <c r="J55" s="46">
        <f t="shared" ca="1" si="29"/>
        <v>0.49406213625874817</v>
      </c>
      <c r="L55" s="59">
        <f ca="1">_xll.EURO(UnderlyingPrice,$D55,IntRate,Yield,$I55,$D$6,L$12,0)</f>
        <v>0.22199937307726758</v>
      </c>
      <c r="M55" s="59">
        <f ca="1">_xll.EURO(UnderlyingPrice,$D55,IntRate,Yield,$I55,$D$6,M$12,0)</f>
        <v>0.24692457759068631</v>
      </c>
      <c r="O55" s="59">
        <f ca="1">_xll.EURO(UnderlyingPrice,$D55*(1+$P$8),IntRate,Yield,$H55,Expiry-Today,O$12,0)</f>
        <v>0.22093149659079936</v>
      </c>
      <c r="P55" s="59">
        <f ca="1">_xll.EURO(UnderlyingPrice,$D55*(1+$P$8),IntRate,Yield,$H55,Expiry-Today,P$12,0)</f>
        <v>0.24818272118941254</v>
      </c>
      <c r="R55" s="59">
        <f ca="1">_xll.EURO(UnderlyingPrice,$D55*(1-$P$8),IntRate,Yield,$J55,Expiry-Today,R$12,0)</f>
        <v>0.2230710686480144</v>
      </c>
      <c r="S55" s="59">
        <f ca="1">_xll.EURO(UnderlyingPrice,$D55*(1-$P$8),IntRate,Yield,$J55,Expiry-Today,S$12,0)</f>
        <v>0.24567025307624002</v>
      </c>
      <c r="U55" s="60">
        <f t="shared" ca="1" si="31"/>
        <v>0.70166492070665543</v>
      </c>
      <c r="V55" s="60"/>
      <c r="W55" s="63">
        <f t="shared" ca="1" si="30"/>
        <v>0.70377047491093236</v>
      </c>
      <c r="Z55" s="60">
        <f t="shared" ca="1" si="11"/>
        <v>0.67446220569041093</v>
      </c>
      <c r="AA55" s="60">
        <f t="shared" ca="1" si="12"/>
        <v>1.3407304996536803E-2</v>
      </c>
      <c r="AB55" s="60">
        <f t="shared" ca="1" si="4"/>
        <v>-1.7975582727016072E-4</v>
      </c>
      <c r="AC55" s="60">
        <f t="shared" ca="1" si="13"/>
        <v>-5.5929064695529E-3</v>
      </c>
      <c r="AD55" s="61">
        <f t="shared" ca="1" si="5"/>
        <v>0.99442270471431238</v>
      </c>
      <c r="AE55" s="61">
        <f t="shared" ca="1" si="14"/>
        <v>0.67070053081023928</v>
      </c>
      <c r="AF55" s="61"/>
      <c r="AG55" s="98">
        <f t="shared" ca="1" si="15"/>
        <v>0.10576300364071456</v>
      </c>
      <c r="AH55" s="98">
        <f t="shared" ca="1" si="16"/>
        <v>0.10970624845118859</v>
      </c>
      <c r="AI55" s="98">
        <f t="shared" ca="1" si="17"/>
        <v>0.10181778671472248</v>
      </c>
      <c r="AJ55" s="63"/>
      <c r="AK55" s="98">
        <f t="shared" ca="1" si="18"/>
        <v>0.41627799508164776</v>
      </c>
      <c r="AL55" s="98"/>
      <c r="AM55" s="96">
        <v>1.1000000000000001</v>
      </c>
      <c r="AN55" s="97">
        <f t="shared" si="6"/>
        <v>0.2178521770325505</v>
      </c>
      <c r="AX55" s="108">
        <f t="shared" ca="1" si="19"/>
        <v>0.49183999997341304</v>
      </c>
      <c r="AY55" s="108">
        <f t="shared" ca="1" si="20"/>
        <v>0.49186006550538719</v>
      </c>
      <c r="AZ55" s="108">
        <f t="shared" ca="1" si="21"/>
        <v>0.49182001413645782</v>
      </c>
      <c r="BB55" s="40">
        <f ca="1">_xll.EURO(UnderlyingPrice,$D55,IntRate,Yield,AX55,$D$6,1,0)</f>
        <v>0.22095288104912614</v>
      </c>
      <c r="BC55" s="40">
        <f ca="1">_xll.EURO(UnderlyingPrice,$D55*(1+$P$8),IntRate,Yield,AY55,$D$6,1,0)</f>
        <v>0.21989900752793412</v>
      </c>
      <c r="BD55" s="40">
        <f ca="1">_xll.EURO(UnderlyingPrice,$D55*(1-$P$8),IntRate,Yield,AZ55,$D$6,1,0)</f>
        <v>0.22201044939573444</v>
      </c>
      <c r="BF55" s="60">
        <f t="shared" ca="1" si="22"/>
        <v>0.67883534209303464</v>
      </c>
      <c r="BG55" s="40">
        <f t="shared" ca="1" si="23"/>
        <v>0.68087238935929428</v>
      </c>
      <c r="BI55" s="59">
        <f t="shared" ca="1" si="24"/>
        <v>-1.0464920281414436E-3</v>
      </c>
      <c r="BJ55" s="47">
        <f t="shared" ca="1" si="25"/>
        <v>-4.7362678557188358E-3</v>
      </c>
    </row>
    <row r="56" spans="3:62" x14ac:dyDescent="0.2">
      <c r="C56" s="57">
        <v>43</v>
      </c>
      <c r="D56" s="64">
        <f t="shared" ca="1" si="26"/>
        <v>4.688999999999993</v>
      </c>
      <c r="E56" s="46">
        <f t="shared" ca="1" si="7"/>
        <v>1.0342598577891104E-2</v>
      </c>
      <c r="F56" s="46">
        <f t="shared" ca="1" si="8"/>
        <v>1.0847769877180058E-2</v>
      </c>
      <c r="G56" s="46">
        <f t="shared" ca="1" si="9"/>
        <v>9.8374272786023731E-3</v>
      </c>
      <c r="H56" s="46">
        <f t="shared" ca="1" si="27"/>
        <v>0.49396710927620113</v>
      </c>
      <c r="I56" s="46">
        <f t="shared" ca="1" si="28"/>
        <v>0.49397308764373243</v>
      </c>
      <c r="J56" s="46">
        <f t="shared" ca="1" si="29"/>
        <v>0.49397944824021611</v>
      </c>
      <c r="L56" s="59">
        <f ca="1">_xll.EURO(UnderlyingPrice,$D56,IntRate,Yield,$I56,$D$6,L$12,0)</f>
        <v>0.21163794944090641</v>
      </c>
      <c r="M56" s="59">
        <f ca="1">_xll.EURO(UnderlyingPrice,$D56,IntRate,Yield,$I56,$D$6,M$12,0)</f>
        <v>0.25949434210667821</v>
      </c>
      <c r="O56" s="59">
        <f ca="1">_xll.EURO(UnderlyingPrice,$D56*(1+$P$8),IntRate,Yield,$H56,Expiry-Today,O$12,0)</f>
        <v>0.21060250456239782</v>
      </c>
      <c r="P56" s="59">
        <f ca="1">_xll.EURO(UnderlyingPrice,$D56*(1+$P$8),IntRate,Yield,$H56,Expiry-Today,P$12,0)</f>
        <v>0.26079638290743867</v>
      </c>
      <c r="R56" s="59">
        <f ca="1">_xll.EURO(UnderlyingPrice,$D56*(1-$P$8),IntRate,Yield,$J56,Expiry-Today,R$12,0)</f>
        <v>0.21267722286670621</v>
      </c>
      <c r="S56" s="59">
        <f ca="1">_xll.EURO(UnderlyingPrice,$D56*(1-$P$8),IntRate,Yield,$J56,Expiry-Today,S$12,0)</f>
        <v>0.25819612985320983</v>
      </c>
      <c r="U56" s="60">
        <f t="shared" ca="1" si="31"/>
        <v>0.6965199205822229</v>
      </c>
      <c r="V56" s="60"/>
      <c r="W56" s="63">
        <f t="shared" ca="1" si="30"/>
        <v>0.69861003568398339</v>
      </c>
      <c r="Z56" s="60">
        <f t="shared" ca="1" si="11"/>
        <v>0.6711539031246444</v>
      </c>
      <c r="AA56" s="60">
        <f t="shared" ca="1" si="12"/>
        <v>1.8324471504747593E-2</v>
      </c>
      <c r="AB56" s="60">
        <f t="shared" ca="1" si="4"/>
        <v>-3.3578625592830652E-4</v>
      </c>
      <c r="AC56" s="60">
        <f t="shared" ca="1" si="13"/>
        <v>-1.0447623043373353E-2</v>
      </c>
      <c r="AD56" s="61">
        <f t="shared" ca="1" si="5"/>
        <v>0.98960676380105128</v>
      </c>
      <c r="AE56" s="61">
        <f t="shared" ca="1" si="14"/>
        <v>0.66417844208362364</v>
      </c>
      <c r="AF56" s="61"/>
      <c r="AG56" s="98">
        <f t="shared" ca="1" si="15"/>
        <v>0.14455188026015678</v>
      </c>
      <c r="AH56" s="98">
        <f t="shared" ca="1" si="16"/>
        <v>0.14849512507063134</v>
      </c>
      <c r="AI56" s="98">
        <f t="shared" ca="1" si="17"/>
        <v>0.14060666333416771</v>
      </c>
      <c r="AJ56" s="63"/>
      <c r="AK56" s="98">
        <f t="shared" ca="1" si="18"/>
        <v>0.4152625146396054</v>
      </c>
      <c r="AL56" s="98"/>
      <c r="AM56" s="96">
        <v>1.2</v>
      </c>
      <c r="AN56" s="97">
        <f t="shared" si="6"/>
        <v>0.19418605498321292</v>
      </c>
      <c r="AX56" s="108">
        <f t="shared" ca="1" si="19"/>
        <v>0.49204128463067781</v>
      </c>
      <c r="AY56" s="108">
        <f t="shared" ca="1" si="20"/>
        <v>0.49206223459696607</v>
      </c>
      <c r="AZ56" s="108">
        <f t="shared" ca="1" si="21"/>
        <v>0.49202041436595811</v>
      </c>
      <c r="BB56" s="40">
        <f ca="1">_xll.EURO(UnderlyingPrice,$D56,IntRate,Yield,AX56,$D$6,1,0)</f>
        <v>0.21072399689979093</v>
      </c>
      <c r="BC56" s="40">
        <f ca="1">_xll.EURO(UnderlyingPrice,$D56*(1+$P$8),IntRate,Yield,AY56,$D$6,1,0)</f>
        <v>0.2097013643449861</v>
      </c>
      <c r="BD56" s="40">
        <f ca="1">_xll.EURO(UnderlyingPrice,$D56*(1-$P$8),IntRate,Yield,AZ56,$D$6,1,0)</f>
        <v>0.21175032727018905</v>
      </c>
      <c r="BF56" s="60">
        <f t="shared" ca="1" si="22"/>
        <v>0.67273616530346936</v>
      </c>
      <c r="BG56" s="40">
        <f t="shared" ca="1" si="23"/>
        <v>0.67475491017644562</v>
      </c>
      <c r="BI56" s="59">
        <f t="shared" ca="1" si="24"/>
        <v>-9.1395254111548141E-4</v>
      </c>
      <c r="BJ56" s="47">
        <f t="shared" ca="1" si="25"/>
        <v>-4.337202001488745E-3</v>
      </c>
    </row>
    <row r="57" spans="3:62" x14ac:dyDescent="0.2">
      <c r="C57" s="57">
        <v>44</v>
      </c>
      <c r="D57" s="64">
        <f t="shared" ca="1" si="26"/>
        <v>4.7119999999999926</v>
      </c>
      <c r="E57" s="46">
        <f t="shared" ca="1" si="7"/>
        <v>1.5298427063131337E-2</v>
      </c>
      <c r="F57" s="46">
        <f t="shared" ca="1" si="8"/>
        <v>1.5806076276662973E-2</v>
      </c>
      <c r="G57" s="46">
        <f t="shared" ca="1" si="9"/>
        <v>1.4790777849599923E-2</v>
      </c>
      <c r="H57" s="46">
        <f t="shared" ca="1" si="27"/>
        <v>0.49392864570473</v>
      </c>
      <c r="I57" s="46">
        <f t="shared" ca="1" si="28"/>
        <v>0.49393090277260543</v>
      </c>
      <c r="J57" s="46">
        <f t="shared" ca="1" si="29"/>
        <v>0.49393354239966764</v>
      </c>
      <c r="L57" s="59">
        <f ca="1">_xll.EURO(UnderlyingPrice,$D57,IntRate,Yield,$I57,$D$6,L$12,0)</f>
        <v>0.20164482142415485</v>
      </c>
      <c r="M57" s="59">
        <f ca="1">_xll.EURO(UnderlyingPrice,$D57,IntRate,Yield,$I57,$D$6,M$12,0)</f>
        <v>0.27243240224227838</v>
      </c>
      <c r="O57" s="59">
        <f ca="1">_xll.EURO(UnderlyingPrice,$D57*(1+$P$8),IntRate,Yield,$H57,Expiry-Today,O$12,0)</f>
        <v>0.20064181977958873</v>
      </c>
      <c r="P57" s="59">
        <f ca="1">_xll.EURO(UnderlyingPrice,$D57*(1+$P$8),IntRate,Yield,$H57,Expiry-Today,P$12,0)</f>
        <v>0.27377835187105815</v>
      </c>
      <c r="R57" s="59">
        <f ca="1">_xll.EURO(UnderlyingPrice,$D57*(1-$P$8),IntRate,Yield,$J57,Expiry-Today,R$12,0)</f>
        <v>0.20265164556351767</v>
      </c>
      <c r="S57" s="59">
        <f ca="1">_xll.EURO(UnderlyingPrice,$D57*(1-$P$8),IntRate,Yield,$J57,Expiry-Today,S$12,0)</f>
        <v>0.27109027510829575</v>
      </c>
      <c r="U57" s="60">
        <f t="shared" ca="1" si="31"/>
        <v>0.68864647799684398</v>
      </c>
      <c r="V57" s="60"/>
      <c r="W57" s="63">
        <f t="shared" ca="1" si="30"/>
        <v>0.69071296649329961</v>
      </c>
      <c r="Z57" s="60">
        <f t="shared" ca="1" si="11"/>
        <v>0.66787789723078483</v>
      </c>
      <c r="AA57" s="60">
        <f t="shared" ca="1" si="12"/>
        <v>2.3217577746583916E-2</v>
      </c>
      <c r="AB57" s="60">
        <f t="shared" ca="1" si="4"/>
        <v>-5.3905591641866869E-4</v>
      </c>
      <c r="AC57" s="60">
        <f t="shared" ca="1" si="13"/>
        <v>-1.6772136782289494E-2</v>
      </c>
      <c r="AD57" s="61">
        <f t="shared" ca="1" si="5"/>
        <v>0.98336773244352016</v>
      </c>
      <c r="AE57" s="61">
        <f t="shared" ca="1" si="14"/>
        <v>0.65676957334898323</v>
      </c>
      <c r="AF57" s="61"/>
      <c r="AG57" s="98">
        <f t="shared" ca="1" si="15"/>
        <v>0.18315095840475143</v>
      </c>
      <c r="AH57" s="98">
        <f t="shared" ca="1" si="16"/>
        <v>0.18709420321522643</v>
      </c>
      <c r="AI57" s="98">
        <f t="shared" ca="1" si="17"/>
        <v>0.17920574147876187</v>
      </c>
      <c r="AJ57" s="63"/>
      <c r="AK57" s="98">
        <f t="shared" ca="1" si="18"/>
        <v>0.41258227609469006</v>
      </c>
      <c r="AL57" s="98"/>
      <c r="AM57" s="96">
        <v>1.3</v>
      </c>
      <c r="AN57" s="97">
        <f t="shared" si="6"/>
        <v>0.17136859204780733</v>
      </c>
      <c r="AX57" s="108">
        <f t="shared" ca="1" si="19"/>
        <v>0.49225023975953813</v>
      </c>
      <c r="AY57" s="108">
        <f t="shared" ca="1" si="20"/>
        <v>0.49227207416247215</v>
      </c>
      <c r="AZ57" s="108">
        <f t="shared" ca="1" si="21"/>
        <v>0.49222848505323247</v>
      </c>
      <c r="BB57" s="40">
        <f ca="1">_xll.EURO(UnderlyingPrice,$D57,IntRate,Yield,AX57,$D$6,1,0)</f>
        <v>0.20085084302998801</v>
      </c>
      <c r="BC57" s="40">
        <f ca="1">_xll.EURO(UnderlyingPrice,$D57*(1+$P$8),IntRate,Yield,AY57,$D$6,1,0)</f>
        <v>0.19985940501037902</v>
      </c>
      <c r="BD57" s="40">
        <f ca="1">_xll.EURO(UnderlyingPrice,$D57*(1-$P$8),IntRate,Yield,AZ57,$D$6,1,0)</f>
        <v>0.20184596756483897</v>
      </c>
      <c r="BF57" s="60">
        <f t="shared" ca="1" si="22"/>
        <v>0.66414890601227683</v>
      </c>
      <c r="BG57" s="40">
        <f t="shared" ca="1" si="23"/>
        <v>0.66614188226069992</v>
      </c>
      <c r="BI57" s="59">
        <f t="shared" ca="1" si="24"/>
        <v>-7.939783941668388E-4</v>
      </c>
      <c r="BJ57" s="47">
        <f t="shared" ca="1" si="25"/>
        <v>-3.9530747403848038E-3</v>
      </c>
    </row>
    <row r="58" spans="3:62" x14ac:dyDescent="0.2">
      <c r="C58" s="57">
        <v>45</v>
      </c>
      <c r="D58" s="64">
        <f t="shared" ca="1" si="26"/>
        <v>4.7349999999999923</v>
      </c>
      <c r="E58" s="46">
        <f t="shared" ca="1" si="7"/>
        <v>2.0254255548371569E-2</v>
      </c>
      <c r="F58" s="46">
        <f t="shared" ca="1" si="8"/>
        <v>2.0764382676145665E-2</v>
      </c>
      <c r="G58" s="46">
        <f t="shared" ca="1" si="9"/>
        <v>1.9744128420597251E-2</v>
      </c>
      <c r="H58" s="46">
        <f t="shared" ca="1" si="27"/>
        <v>0.49392664401036351</v>
      </c>
      <c r="I58" s="46">
        <f t="shared" ca="1" si="28"/>
        <v>0.49392517681608389</v>
      </c>
      <c r="J58" s="46">
        <f t="shared" ca="1" si="29"/>
        <v>0.49392409246251096</v>
      </c>
      <c r="L58" s="59">
        <f ca="1">_xll.EURO(UnderlyingPrice,$D58,IntRate,Yield,$I58,$D$6,L$12,0)</f>
        <v>0.19201594041999615</v>
      </c>
      <c r="M58" s="59">
        <f ca="1">_xll.EURO(UnderlyingPrice,$D58,IntRate,Yield,$I58,$D$6,M$12,0)</f>
        <v>0.28573470939047274</v>
      </c>
      <c r="O58" s="59">
        <f ca="1">_xll.EURO(UnderlyingPrice,$D58*(1+$P$8),IntRate,Yield,$H58,Expiry-Today,O$12,0)</f>
        <v>0.19104528682464328</v>
      </c>
      <c r="P58" s="59">
        <f ca="1">_xll.EURO(UnderlyingPrice,$D58*(1+$P$8),IntRate,Yield,$H58,Expiry-Today,P$12,0)</f>
        <v>0.2871244726625406</v>
      </c>
      <c r="R58" s="59">
        <f ca="1">_xll.EURO(UnderlyingPrice,$D58*(1-$P$8),IntRate,Yield,$J58,Expiry-Today,R$12,0)</f>
        <v>0.19299040375267418</v>
      </c>
      <c r="S58" s="59">
        <f ca="1">_xll.EURO(UnderlyingPrice,$D58*(1-$P$8),IntRate,Yield,$J58,Expiry-Today,S$12,0)</f>
        <v>0.28434875585572961</v>
      </c>
      <c r="U58" s="60">
        <f t="shared" ca="1" si="31"/>
        <v>0.67969653741952418</v>
      </c>
      <c r="V58" s="60"/>
      <c r="W58" s="63">
        <f t="shared" ca="1" si="30"/>
        <v>0.68173616895840006</v>
      </c>
      <c r="Z58" s="60">
        <f t="shared" ca="1" si="11"/>
        <v>0.66463371737095212</v>
      </c>
      <c r="AA58" s="60">
        <f t="shared" ca="1" si="12"/>
        <v>2.808685803533989E-2</v>
      </c>
      <c r="AB58" s="60">
        <f t="shared" ca="1" si="4"/>
        <v>-7.8887159429733694E-4</v>
      </c>
      <c r="AC58" s="60">
        <f t="shared" ca="1" si="13"/>
        <v>-2.4544879075107946E-2</v>
      </c>
      <c r="AD58" s="61">
        <f t="shared" ca="1" si="5"/>
        <v>0.97575389700331383</v>
      </c>
      <c r="AE58" s="61">
        <f t="shared" ca="1" si="14"/>
        <v>0.64851893980450559</v>
      </c>
      <c r="AF58" s="61"/>
      <c r="AG58" s="98">
        <f t="shared" ca="1" si="15"/>
        <v>0.22156208644579942</v>
      </c>
      <c r="AH58" s="98">
        <f t="shared" ca="1" si="16"/>
        <v>0.22550533125627323</v>
      </c>
      <c r="AI58" s="98">
        <f t="shared" ca="1" si="17"/>
        <v>0.21761686951980766</v>
      </c>
      <c r="AJ58" s="63"/>
      <c r="AK58" s="98">
        <f t="shared" ca="1" si="18"/>
        <v>0.4092078871468719</v>
      </c>
      <c r="AL58" s="98"/>
      <c r="AM58" s="96">
        <v>1.4</v>
      </c>
      <c r="AN58" s="97">
        <f t="shared" si="6"/>
        <v>0.14972746563574485</v>
      </c>
      <c r="AX58" s="108">
        <f t="shared" ca="1" si="19"/>
        <v>0.4924667901904306</v>
      </c>
      <c r="AY58" s="108">
        <f t="shared" ca="1" si="20"/>
        <v>0.49248950891953158</v>
      </c>
      <c r="AZ58" s="108">
        <f t="shared" ca="1" si="21"/>
        <v>0.4924441511414156</v>
      </c>
      <c r="BB58" s="40">
        <f ca="1">_xll.EURO(UnderlyingPrice,$D58,IntRate,Yield,AX58,$D$6,1,0)</f>
        <v>0.19132898766019801</v>
      </c>
      <c r="BC58" s="40">
        <f ca="1">_xll.EURO(UnderlyingPrice,$D58*(1+$P$8),IntRate,Yield,AY58,$D$6,1,0)</f>
        <v>0.19036860468555017</v>
      </c>
      <c r="BD58" s="40">
        <f ca="1">_xll.EURO(UnderlyingPrice,$D58*(1-$P$8),IntRate,Yield,AZ58,$D$6,1,0)</f>
        <v>0.19229304043544815</v>
      </c>
      <c r="BF58" s="60">
        <f t="shared" ca="1" si="22"/>
        <v>0.65473037889505903</v>
      </c>
      <c r="BG58" s="40">
        <f t="shared" ca="1" si="23"/>
        <v>0.65669509205267551</v>
      </c>
      <c r="BI58" s="59">
        <f t="shared" ca="1" si="24"/>
        <v>-6.8695275979813175E-4</v>
      </c>
      <c r="BJ58" s="47">
        <f t="shared" ca="1" si="25"/>
        <v>-3.590426982335609E-3</v>
      </c>
    </row>
    <row r="59" spans="3:62" x14ac:dyDescent="0.2">
      <c r="C59" s="57">
        <v>46</v>
      </c>
      <c r="D59" s="64">
        <f t="shared" ca="1" si="26"/>
        <v>4.757999999999992</v>
      </c>
      <c r="E59" s="46">
        <f t="shared" ca="1" si="7"/>
        <v>2.5210084033611802E-2</v>
      </c>
      <c r="F59" s="46">
        <f t="shared" ca="1" si="8"/>
        <v>2.5722689075628358E-2</v>
      </c>
      <c r="G59" s="46">
        <f t="shared" ca="1" si="9"/>
        <v>2.4697478991595023E-2</v>
      </c>
      <c r="H59" s="46">
        <f t="shared" ca="1" si="27"/>
        <v>0.49396077693821633</v>
      </c>
      <c r="I59" s="46">
        <f t="shared" ca="1" si="28"/>
        <v>0.4939555830096744</v>
      </c>
      <c r="J59" s="46">
        <f t="shared" ca="1" si="29"/>
        <v>0.49395077215415423</v>
      </c>
      <c r="L59" s="59">
        <f ca="1">_xll.EURO(UnderlyingPrice,$D59,IntRate,Yield,$I59,$D$6,L$12,0)</f>
        <v>0.18274657418384277</v>
      </c>
      <c r="M59" s="59">
        <f ca="1">_xll.EURO(UnderlyingPrice,$D59,IntRate,Yield,$I59,$D$6,M$12,0)</f>
        <v>0.29939653130667088</v>
      </c>
      <c r="O59" s="59">
        <f ca="1">_xll.EURO(UnderlyingPrice,$D59*(1+$P$8),IntRate,Yield,$H59,Expiry-Today,O$12,0)</f>
        <v>0.18180810931886748</v>
      </c>
      <c r="P59" s="59">
        <f ca="1">_xll.EURO(UnderlyingPrice,$D59*(1+$P$8),IntRate,Yield,$H59,Expiry-Today,P$12,0)</f>
        <v>0.30082994890319359</v>
      </c>
      <c r="R59" s="59">
        <f ca="1">_xll.EURO(UnderlyingPrice,$D59*(1-$P$8),IntRate,Yield,$J59,Expiry-Today,R$12,0)</f>
        <v>0.18368882943530451</v>
      </c>
      <c r="S59" s="59">
        <f ca="1">_xll.EURO(UnderlyingPrice,$D59*(1-$P$8),IntRate,Yield,$J59,Expiry-Today,S$12,0)</f>
        <v>0.29796690409663551</v>
      </c>
      <c r="U59" s="60">
        <f t="shared" ca="1" si="31"/>
        <v>0.66972207008491824</v>
      </c>
      <c r="V59" s="60"/>
      <c r="W59" s="63">
        <f t="shared" ca="1" si="30"/>
        <v>0.67173177026908049</v>
      </c>
      <c r="Z59" s="60">
        <f t="shared" ca="1" si="11"/>
        <v>0.66142090200745229</v>
      </c>
      <c r="AA59" s="60">
        <f t="shared" ca="1" si="12"/>
        <v>3.2932543278064254E-2</v>
      </c>
      <c r="AB59" s="60">
        <f t="shared" ca="1" si="4"/>
        <v>-1.0845524067615751E-3</v>
      </c>
      <c r="AC59" s="60">
        <f t="shared" ca="1" si="13"/>
        <v>-3.3744664996197861E-2</v>
      </c>
      <c r="AD59" s="61">
        <f t="shared" ca="1" si="5"/>
        <v>0.96681833568728082</v>
      </c>
      <c r="AE59" s="61">
        <f t="shared" ca="1" si="14"/>
        <v>0.63947385566762505</v>
      </c>
      <c r="AF59" s="61"/>
      <c r="AG59" s="98">
        <f t="shared" ca="1" si="15"/>
        <v>0.25978708588456761</v>
      </c>
      <c r="AH59" s="98">
        <f t="shared" ca="1" si="16"/>
        <v>0.2637303306950402</v>
      </c>
      <c r="AI59" s="98">
        <f t="shared" ca="1" si="17"/>
        <v>0.25584186895857708</v>
      </c>
      <c r="AJ59" s="63"/>
      <c r="AK59" s="98">
        <f t="shared" ca="1" si="18"/>
        <v>0.40516134446933183</v>
      </c>
      <c r="AL59" s="98"/>
      <c r="AM59" s="96">
        <v>1.5</v>
      </c>
      <c r="AN59" s="97">
        <f t="shared" si="6"/>
        <v>0.12951759566589172</v>
      </c>
      <c r="AX59" s="108">
        <f t="shared" ca="1" si="19"/>
        <v>0.49269086075379226</v>
      </c>
      <c r="AY59" s="108">
        <f t="shared" ca="1" si="20"/>
        <v>0.49271446358577059</v>
      </c>
      <c r="AZ59" s="108">
        <f t="shared" ca="1" si="21"/>
        <v>0.49266733757364251</v>
      </c>
      <c r="BB59" s="40">
        <f ca="1">_xll.EURO(UnderlyingPrice,$D59,IntRate,Yield,AX59,$D$6,1,0)</f>
        <v>0.1821534503868627</v>
      </c>
      <c r="BC59" s="40">
        <f ca="1">_xll.EURO(UnderlyingPrice,$D59*(1+$P$8),IntRate,Yield,AY59,$D$6,1,0)</f>
        <v>0.18122393162346784</v>
      </c>
      <c r="BD59" s="40">
        <f ca="1">_xll.EURO(UnderlyingPrice,$D59*(1-$P$8),IntRate,Yield,AZ59,$D$6,1,0)</f>
        <v>0.18308661693745942</v>
      </c>
      <c r="BF59" s="60">
        <f t="shared" ca="1" si="22"/>
        <v>0.64452625208114445</v>
      </c>
      <c r="BG59" s="40">
        <f t="shared" ca="1" si="23"/>
        <v>0.64646034472250036</v>
      </c>
      <c r="BI59" s="59">
        <f t="shared" ca="1" si="24"/>
        <v>-5.9312379698006623E-4</v>
      </c>
      <c r="BJ59" s="47">
        <f t="shared" ca="1" si="25"/>
        <v>-3.2561765682745671E-3</v>
      </c>
    </row>
    <row r="60" spans="3:62" x14ac:dyDescent="0.2">
      <c r="C60" s="57">
        <v>47</v>
      </c>
      <c r="D60" s="64">
        <f t="shared" ca="1" si="26"/>
        <v>4.7809999999999917</v>
      </c>
      <c r="E60" s="46">
        <f t="shared" ca="1" si="7"/>
        <v>3.0165912518851812E-2</v>
      </c>
      <c r="F60" s="46">
        <f t="shared" ca="1" si="8"/>
        <v>3.0680995475111272E-2</v>
      </c>
      <c r="G60" s="46">
        <f t="shared" ca="1" si="9"/>
        <v>2.9650829562592573E-2</v>
      </c>
      <c r="H60" s="46">
        <f t="shared" ca="1" si="27"/>
        <v>0.49403071723340314</v>
      </c>
      <c r="I60" s="46">
        <f t="shared" ca="1" si="28"/>
        <v>0.49402179458888373</v>
      </c>
      <c r="J60" s="46">
        <f t="shared" ca="1" si="29"/>
        <v>0.494013255200006</v>
      </c>
      <c r="L60" s="59">
        <f ca="1">_xll.EURO(UnderlyingPrice,$D60,IntRate,Yield,$I60,$D$6,L$12,0)</f>
        <v>0.17383144877637768</v>
      </c>
      <c r="M60" s="59">
        <f ca="1">_xll.EURO(UnderlyingPrice,$D60,IntRate,Yield,$I60,$D$6,M$12,0)</f>
        <v>0.31341259405155908</v>
      </c>
      <c r="O60" s="59">
        <f ca="1">_xll.EURO(UnderlyingPrice,$D60*(1+$P$8),IntRate,Yield,$H60,Expiry-Today,O$12,0)</f>
        <v>0.17292495113870987</v>
      </c>
      <c r="P60" s="59">
        <f ca="1">_xll.EURO(UnderlyingPrice,$D60*(1+$P$8),IntRate,Yield,$H60,Expiry-Today,P$12,0)</f>
        <v>0.31488944446946388</v>
      </c>
      <c r="R60" s="59">
        <f ca="1">_xll.EURO(UnderlyingPrice,$D60*(1-$P$8),IntRate,Yield,$J60,Expiry-Today,R$12,0)</f>
        <v>0.17474171101436675</v>
      </c>
      <c r="S60" s="59">
        <f ca="1">_xll.EURO(UnderlyingPrice,$D60*(1-$P$8),IntRate,Yield,$J60,Expiry-Today,S$12,0)</f>
        <v>0.31193950823397376</v>
      </c>
      <c r="U60" s="60">
        <f t="shared" ca="1" si="31"/>
        <v>0.65878147596006065</v>
      </c>
      <c r="V60" s="60"/>
      <c r="W60" s="63">
        <f t="shared" ca="1" si="30"/>
        <v>0.66075834563883906</v>
      </c>
      <c r="Z60" s="60">
        <f t="shared" ca="1" si="11"/>
        <v>0.6582389984838859</v>
      </c>
      <c r="AA60" s="60">
        <f t="shared" ca="1" si="12"/>
        <v>3.7754861041264409E-2</v>
      </c>
      <c r="AB60" s="60">
        <f t="shared" ca="1" si="4"/>
        <v>-1.425429532245185E-3</v>
      </c>
      <c r="AC60" s="60">
        <f t="shared" ca="1" si="13"/>
        <v>-4.4350684892145643E-2</v>
      </c>
      <c r="AD60" s="61">
        <f t="shared" ca="1" si="5"/>
        <v>0.95661842701385191</v>
      </c>
      <c r="AE60" s="61">
        <f t="shared" ca="1" si="14"/>
        <v>0.62968355532882814</v>
      </c>
      <c r="AF60" s="61"/>
      <c r="AG60" s="98">
        <f t="shared" ca="1" si="15"/>
        <v>0.29782775187059263</v>
      </c>
      <c r="AH60" s="98">
        <f t="shared" ca="1" si="16"/>
        <v>0.30177099668106738</v>
      </c>
      <c r="AI60" s="98">
        <f t="shared" ca="1" si="17"/>
        <v>0.29388253494460331</v>
      </c>
      <c r="AJ60" s="63"/>
      <c r="AK60" s="98">
        <f t="shared" ca="1" si="18"/>
        <v>0.4004691606598722</v>
      </c>
      <c r="AL60" s="98"/>
      <c r="AM60" s="96">
        <v>1.6</v>
      </c>
      <c r="AN60" s="97">
        <f t="shared" si="6"/>
        <v>0.11092083467945553</v>
      </c>
      <c r="AX60" s="108">
        <f t="shared" ca="1" si="19"/>
        <v>0.49292237628006014</v>
      </c>
      <c r="AY60" s="108">
        <f t="shared" ca="1" si="20"/>
        <v>0.49294686287881534</v>
      </c>
      <c r="AZ60" s="108">
        <f t="shared" ca="1" si="21"/>
        <v>0.49289796929304819</v>
      </c>
      <c r="BB60" s="40">
        <f ca="1">_xll.EURO(UnderlyingPrice,$D60,IntRate,Yield,AX60,$D$6,1,0)</f>
        <v>0.17331883539550619</v>
      </c>
      <c r="BC60" s="40">
        <f ca="1">_xll.EURO(UnderlyingPrice,$D60*(1+$P$8),IntRate,Yield,AY60,$D$6,1,0)</f>
        <v>0.17241994044882425</v>
      </c>
      <c r="BD60" s="40">
        <f ca="1">_xll.EURO(UnderlyingPrice,$D60*(1-$P$8),IntRate,Yield,AZ60,$D$6,1,0)</f>
        <v>0.17422135096393232</v>
      </c>
      <c r="BF60" s="60">
        <f t="shared" ca="1" si="22"/>
        <v>0.63358612681046289</v>
      </c>
      <c r="BG60" s="40">
        <f t="shared" ca="1" si="23"/>
        <v>0.63548739035337132</v>
      </c>
      <c r="BI60" s="59">
        <f t="shared" ca="1" si="24"/>
        <v>-5.126133808714961E-4</v>
      </c>
      <c r="BJ60" s="47">
        <f t="shared" ca="1" si="25"/>
        <v>-2.9576322717708914E-3</v>
      </c>
    </row>
    <row r="61" spans="3:62" x14ac:dyDescent="0.2">
      <c r="C61" s="57">
        <v>48</v>
      </c>
      <c r="D61" s="64">
        <f t="shared" ca="1" si="26"/>
        <v>4.8039999999999914</v>
      </c>
      <c r="E61" s="46">
        <f t="shared" ca="1" si="7"/>
        <v>3.5121741004092044E-2</v>
      </c>
      <c r="F61" s="46">
        <f t="shared" ca="1" si="8"/>
        <v>3.5639301874594187E-2</v>
      </c>
      <c r="G61" s="46">
        <f t="shared" ca="1" si="9"/>
        <v>3.4604180133590123E-2</v>
      </c>
      <c r="H61" s="46">
        <f t="shared" ca="1" si="27"/>
        <v>0.49413613764103875</v>
      </c>
      <c r="I61" s="46">
        <f t="shared" ca="1" si="28"/>
        <v>0.49412348478921825</v>
      </c>
      <c r="J61" s="46">
        <f t="shared" ca="1" si="29"/>
        <v>0.49411121532547442</v>
      </c>
      <c r="L61" s="59">
        <f ca="1">_xll.EURO(UnderlyingPrice,$D61,IntRate,Yield,$I61,$D$6,L$12,0)</f>
        <v>0.16526477941307771</v>
      </c>
      <c r="M61" s="59">
        <f ca="1">_xll.EURO(UnderlyingPrice,$D61,IntRate,Yield,$I61,$D$6,M$12,0)</f>
        <v>0.32777711284061084</v>
      </c>
      <c r="O61" s="59">
        <f ca="1">_xll.EURO(UnderlyingPrice,$D61*(1+$P$8),IntRate,Yield,$H61,Expiry-Today,O$12,0)</f>
        <v>0.16438996766398684</v>
      </c>
      <c r="P61" s="59">
        <f ca="1">_xll.EURO(UnderlyingPrice,$D61*(1+$P$8),IntRate,Yield,$H61,Expiry-Today,P$12,0)</f>
        <v>0.32929711474117029</v>
      </c>
      <c r="R61" s="59">
        <f ca="1">_xll.EURO(UnderlyingPrice,$D61*(1-$P$8),IntRate,Yield,$J61,Expiry-Today,R$12,0)</f>
        <v>0.16614332374160412</v>
      </c>
      <c r="S61" s="59">
        <f ca="1">_xll.EURO(UnderlyingPrice,$D61*(1-$P$8),IntRate,Yield,$J61,Expiry-Today,S$12,0)</f>
        <v>0.3262608435194867</v>
      </c>
      <c r="U61" s="60">
        <f t="shared" ca="1" si="31"/>
        <v>0.64693858287910855</v>
      </c>
      <c r="V61" s="60"/>
      <c r="W61" s="63">
        <f t="shared" ca="1" si="30"/>
        <v>0.64887991443622584</v>
      </c>
      <c r="Z61" s="60">
        <f t="shared" ca="1" si="11"/>
        <v>0.65508756281254343</v>
      </c>
      <c r="AA61" s="60">
        <f t="shared" ca="1" si="12"/>
        <v>4.2554035615035193E-2</v>
      </c>
      <c r="AB61" s="60">
        <f t="shared" ca="1" si="4"/>
        <v>-1.8108459471256836E-3</v>
      </c>
      <c r="AC61" s="60">
        <f t="shared" ca="1" si="13"/>
        <v>-5.6342496189685995E-2</v>
      </c>
      <c r="AD61" s="61">
        <f t="shared" ca="1" si="5"/>
        <v>0.94521534779041516</v>
      </c>
      <c r="AE61" s="61">
        <f t="shared" ca="1" si="14"/>
        <v>0.61919881851703373</v>
      </c>
      <c r="AF61" s="61"/>
      <c r="AG61" s="98">
        <f t="shared" ca="1" si="15"/>
        <v>0.33568585370755794</v>
      </c>
      <c r="AH61" s="98">
        <f t="shared" ca="1" si="16"/>
        <v>0.33962909851803319</v>
      </c>
      <c r="AI61" s="98">
        <f t="shared" ca="1" si="17"/>
        <v>0.33174063678156818</v>
      </c>
      <c r="AJ61" s="63"/>
      <c r="AK61" s="98">
        <f t="shared" ca="1" si="18"/>
        <v>0.39516184689621314</v>
      </c>
      <c r="AL61" s="98"/>
      <c r="AM61" s="96">
        <v>1.7</v>
      </c>
      <c r="AN61" s="97">
        <f t="shared" si="6"/>
        <v>9.4049077376886933E-2</v>
      </c>
      <c r="AX61" s="108">
        <f t="shared" ca="1" si="19"/>
        <v>0.493161261599671</v>
      </c>
      <c r="AY61" s="108">
        <f t="shared" ca="1" si="20"/>
        <v>0.49318663151629211</v>
      </c>
      <c r="AZ61" s="108">
        <f t="shared" ca="1" si="21"/>
        <v>0.49313597124276731</v>
      </c>
      <c r="BB61" s="40">
        <f ca="1">_xll.EURO(UnderlyingPrice,$D61,IntRate,Yield,AX61,$D$6,1,0)</f>
        <v>0.16481935766551326</v>
      </c>
      <c r="BC61" s="40">
        <f ca="1">_xll.EURO(UnderlyingPrice,$D61*(1+$P$8),IntRate,Yield,AY61,$D$6,1,0)</f>
        <v>0.1639507986195341</v>
      </c>
      <c r="BD61" s="40">
        <f ca="1">_xll.EURO(UnderlyingPrice,$D61*(1-$P$8),IntRate,Yield,AZ61,$D$6,1,0)</f>
        <v>0.16569150519028142</v>
      </c>
      <c r="BF61" s="60">
        <f t="shared" ca="1" si="22"/>
        <v>0.62196275325087602</v>
      </c>
      <c r="BG61" s="40">
        <f t="shared" ca="1" si="23"/>
        <v>0.62382913740571189</v>
      </c>
      <c r="BI61" s="59">
        <f t="shared" ca="1" si="24"/>
        <v>-4.4542174756445618E-4</v>
      </c>
      <c r="BJ61" s="47">
        <f t="shared" ca="1" si="25"/>
        <v>-2.7024844282453847E-3</v>
      </c>
    </row>
    <row r="62" spans="3:62" x14ac:dyDescent="0.2">
      <c r="C62" s="57">
        <v>49</v>
      </c>
      <c r="D62" s="64">
        <f t="shared" ca="1" si="26"/>
        <v>4.8269999999999911</v>
      </c>
      <c r="E62" s="46">
        <f t="shared" ca="1" si="7"/>
        <v>4.0077569489332276E-2</v>
      </c>
      <c r="F62" s="46">
        <f t="shared" ca="1" si="8"/>
        <v>4.059760827407688E-2</v>
      </c>
      <c r="G62" s="46">
        <f t="shared" ca="1" si="9"/>
        <v>3.9557530704587673E-2</v>
      </c>
      <c r="H62" s="46">
        <f t="shared" ca="1" si="27"/>
        <v>0.49427671090623798</v>
      </c>
      <c r="I62" s="46">
        <f t="shared" ca="1" si="28"/>
        <v>0.49426032684618459</v>
      </c>
      <c r="J62" s="46">
        <f t="shared" ca="1" si="29"/>
        <v>0.49424432625596787</v>
      </c>
      <c r="L62" s="59">
        <f ca="1">_xll.EURO(UnderlyingPrice,$D62,IntRate,Yield,$I62,$D$6,L$12,0)</f>
        <v>0.15704030418676385</v>
      </c>
      <c r="M62" s="59">
        <f ca="1">_xll.EURO(UnderlyingPrice,$D62,IntRate,Yield,$I62,$D$6,M$12,0)</f>
        <v>0.34248382576664937</v>
      </c>
      <c r="O62" s="59">
        <f ca="1">_xll.EURO(UnderlyingPrice,$D62*(1+$P$8),IntRate,Yield,$H62,Expiry-Today,O$12,0)</f>
        <v>0.15619683985327693</v>
      </c>
      <c r="P62" s="59">
        <f ca="1">_xll.EURO(UnderlyingPrice,$D62*(1+$P$8),IntRate,Yield,$H62,Expiry-Today,P$12,0)</f>
        <v>0.34404664067688762</v>
      </c>
      <c r="R62" s="59">
        <f ca="1">_xll.EURO(UnderlyingPrice,$D62*(1-$P$8),IntRate,Yield,$J62,Expiry-Today,R$12,0)</f>
        <v>0.15788746308318302</v>
      </c>
      <c r="S62" s="59">
        <f ca="1">_xll.EURO(UnderlyingPrice,$D62*(1-$P$8),IntRate,Yield,$J62,Expiry-Today,S$12,0)</f>
        <v>0.34092470541934272</v>
      </c>
      <c r="U62" s="60">
        <f t="shared" ca="1" si="31"/>
        <v>0.63426166358788649</v>
      </c>
      <c r="V62" s="60"/>
      <c r="W62" s="63">
        <f t="shared" ca="1" si="30"/>
        <v>0.63616495427973718</v>
      </c>
      <c r="Z62" s="60">
        <f t="shared" ca="1" si="11"/>
        <v>0.65196615946788039</v>
      </c>
      <c r="AA62" s="60">
        <f t="shared" ca="1" si="12"/>
        <v>4.7330288075653926E-2</v>
      </c>
      <c r="AB62" s="60">
        <f t="shared" ca="1" si="4"/>
        <v>-2.2401561693243884E-3</v>
      </c>
      <c r="AC62" s="60">
        <f t="shared" ca="1" si="13"/>
        <v>-6.9700015418098282E-2</v>
      </c>
      <c r="AD62" s="61">
        <f t="shared" ca="1" si="5"/>
        <v>0.93267356563378523</v>
      </c>
      <c r="AE62" s="61">
        <f t="shared" ca="1" si="14"/>
        <v>0.60807160262347304</v>
      </c>
      <c r="AF62" s="61"/>
      <c r="AG62" s="98">
        <f t="shared" ca="1" si="15"/>
        <v>0.37336313534707272</v>
      </c>
      <c r="AH62" s="98">
        <f t="shared" ca="1" si="16"/>
        <v>0.37730638015754669</v>
      </c>
      <c r="AI62" s="98">
        <f t="shared" ca="1" si="17"/>
        <v>0.36941791842108246</v>
      </c>
      <c r="AJ62" s="63"/>
      <c r="AK62" s="98">
        <f t="shared" ca="1" si="18"/>
        <v>0.38927338902003272</v>
      </c>
      <c r="AL62" s="98"/>
      <c r="AM62" s="96">
        <v>1.8</v>
      </c>
      <c r="AN62" s="97">
        <f t="shared" si="6"/>
        <v>7.8950158300894135E-2</v>
      </c>
      <c r="AX62" s="108">
        <f t="shared" ca="1" si="19"/>
        <v>0.49340744154306165</v>
      </c>
      <c r="AY62" s="108">
        <f t="shared" ca="1" si="20"/>
        <v>0.49343369421582689</v>
      </c>
      <c r="AZ62" s="108">
        <f t="shared" ca="1" si="21"/>
        <v>0.49338126836593488</v>
      </c>
      <c r="BB62" s="40">
        <f ca="1">_xll.EURO(UnderlyingPrice,$D62,IntRate,Yield,AX62,$D$6,1,0)</f>
        <v>0.15664887084181012</v>
      </c>
      <c r="BC62" s="40">
        <f ca="1">_xll.EURO(UnderlyingPrice,$D62*(1+$P$8),IntRate,Yield,AY62,$D$6,1,0)</f>
        <v>0.15581031451859029</v>
      </c>
      <c r="BD62" s="40">
        <f ca="1">_xll.EURO(UnderlyingPrice,$D62*(1-$P$8),IntRate,Yield,AZ62,$D$6,1,0)</f>
        <v>0.15749097872247453</v>
      </c>
      <c r="BF62" s="60">
        <f t="shared" ca="1" si="22"/>
        <v>0.60971129046462491</v>
      </c>
      <c r="BG62" s="40">
        <f t="shared" ca="1" si="23"/>
        <v>0.61154091046292836</v>
      </c>
      <c r="BI62" s="59">
        <f t="shared" ca="1" si="24"/>
        <v>-3.9143334495372883E-4</v>
      </c>
      <c r="BJ62" s="47">
        <f t="shared" ca="1" si="25"/>
        <v>-2.4987945514718256E-3</v>
      </c>
    </row>
    <row r="63" spans="3:62" x14ac:dyDescent="0.2">
      <c r="C63" s="57">
        <v>50</v>
      </c>
      <c r="D63" s="64">
        <f t="shared" ca="1" si="26"/>
        <v>4.8499999999999908</v>
      </c>
      <c r="E63" s="46">
        <f t="shared" ca="1" si="7"/>
        <v>4.5033397974572509E-2</v>
      </c>
      <c r="F63" s="46">
        <f t="shared" ca="1" si="8"/>
        <v>4.5555914673559572E-2</v>
      </c>
      <c r="G63" s="46">
        <f t="shared" ca="1" si="9"/>
        <v>4.4510881275585223E-2</v>
      </c>
      <c r="H63" s="46">
        <f t="shared" ca="1" si="27"/>
        <v>0.49445210977411536</v>
      </c>
      <c r="I63" s="46">
        <f t="shared" ca="1" si="28"/>
        <v>0.49443199399528948</v>
      </c>
      <c r="J63" s="46">
        <f t="shared" ca="1" si="29"/>
        <v>0.49441226171689456</v>
      </c>
      <c r="L63" s="59">
        <f ca="1">_xll.EURO(UnderlyingPrice,$D63,IntRate,Yield,$I63,$D$6,L$12,0)</f>
        <v>0.1491513201412602</v>
      </c>
      <c r="M63" s="59">
        <f ca="1">_xll.EURO(UnderlyingPrice,$D63,IntRate,Yield,$I63,$D$6,M$12,0)</f>
        <v>0.35752602987349746</v>
      </c>
      <c r="O63" s="59">
        <f ca="1">_xll.EURO(UnderlyingPrice,$D63*(1+$P$8),IntRate,Yield,$H63,Expiry-Today,O$12,0)</f>
        <v>0.14833881062362586</v>
      </c>
      <c r="P63" s="59">
        <f ca="1">_xll.EURO(UnderlyingPrice,$D63*(1+$P$8),IntRate,Yield,$H63,Expiry-Today,P$12,0)</f>
        <v>0.35913126519366489</v>
      </c>
      <c r="R63" s="59">
        <f ca="1">_xll.EURO(UnderlyingPrice,$D63*(1-$P$8),IntRate,Yield,$J63,Expiry-Today,R$12,0)</f>
        <v>0.14996748048301978</v>
      </c>
      <c r="S63" s="59">
        <f ca="1">_xll.EURO(UnderlyingPrice,$D63*(1-$P$8),IntRate,Yield,$J63,Expiry-Today,S$12,0)</f>
        <v>0.35592444537745482</v>
      </c>
      <c r="U63" s="60">
        <f t="shared" ca="1" si="31"/>
        <v>0.62082246788976048</v>
      </c>
      <c r="V63" s="60"/>
      <c r="W63" s="63">
        <f t="shared" ca="1" si="30"/>
        <v>0.62268543027935574</v>
      </c>
      <c r="Z63" s="60">
        <f t="shared" ca="1" si="11"/>
        <v>0.64887436118586783</v>
      </c>
      <c r="AA63" s="60">
        <f t="shared" ca="1" si="12"/>
        <v>5.20838363466899E-2</v>
      </c>
      <c r="AB63" s="60">
        <f t="shared" ca="1" si="4"/>
        <v>-2.7127260085887759E-3</v>
      </c>
      <c r="AC63" s="60">
        <f t="shared" ca="1" si="13"/>
        <v>-8.4403510439514523E-2</v>
      </c>
      <c r="AD63" s="61">
        <f t="shared" ca="1" si="5"/>
        <v>0.91906033082601635</v>
      </c>
      <c r="AE63" s="61">
        <f t="shared" ca="1" si="14"/>
        <v>0.59635468505600375</v>
      </c>
      <c r="AF63" s="61"/>
      <c r="AG63" s="98">
        <f t="shared" ca="1" si="15"/>
        <v>0.41086131587073155</v>
      </c>
      <c r="AH63" s="98">
        <f t="shared" ca="1" si="16"/>
        <v>0.4148045606812043</v>
      </c>
      <c r="AI63" s="98">
        <f t="shared" ca="1" si="17"/>
        <v>0.40691609894474079</v>
      </c>
      <c r="AJ63" s="63"/>
      <c r="AK63" s="98">
        <f t="shared" ca="1" si="18"/>
        <v>0.38284071568670369</v>
      </c>
      <c r="AL63" s="98"/>
      <c r="AM63" s="96">
        <v>1.9</v>
      </c>
      <c r="AN63" s="97">
        <f t="shared" si="6"/>
        <v>6.5615814774676581E-2</v>
      </c>
      <c r="AX63" s="108">
        <f t="shared" ca="1" si="19"/>
        <v>0.49366084094066937</v>
      </c>
      <c r="AY63" s="108">
        <f t="shared" ca="1" si="20"/>
        <v>0.49368797569504597</v>
      </c>
      <c r="AZ63" s="108">
        <f t="shared" ca="1" si="21"/>
        <v>0.49363378560568577</v>
      </c>
      <c r="BB63" s="40">
        <f ca="1">_xll.EURO(UnderlyingPrice,$D63,IntRate,Yield,AX63,$D$6,1,0)</f>
        <v>0.1488008963851537</v>
      </c>
      <c r="BC63" s="40">
        <f ca="1">_xll.EURO(UnderlyingPrice,$D63*(1+$P$8),IntRate,Yield,AY63,$D$6,1,0)</f>
        <v>0.14799196678950333</v>
      </c>
      <c r="BD63" s="40">
        <f ca="1">_xll.EURO(UnderlyingPrice,$D63*(1-$P$8),IntRate,Yield,AZ63,$D$6,1,0)</f>
        <v>0.14961333605899774</v>
      </c>
      <c r="BF63" s="60">
        <f t="shared" ca="1" si="22"/>
        <v>0.59688862895663819</v>
      </c>
      <c r="BG63" s="40">
        <f t="shared" ca="1" si="23"/>
        <v>0.59867977074682344</v>
      </c>
      <c r="BI63" s="59">
        <f t="shared" ca="1" si="24"/>
        <v>-3.5042375610649934E-4</v>
      </c>
      <c r="BJ63" s="47">
        <f t="shared" ca="1" si="25"/>
        <v>-2.3549841742852707E-3</v>
      </c>
    </row>
    <row r="64" spans="3:62" x14ac:dyDescent="0.2">
      <c r="C64" s="57">
        <v>51</v>
      </c>
      <c r="D64" s="64">
        <f t="shared" ca="1" si="26"/>
        <v>4.8729999999999905</v>
      </c>
      <c r="E64" s="46">
        <f t="shared" ca="1" si="7"/>
        <v>4.9989226459812741E-2</v>
      </c>
      <c r="F64" s="46">
        <f t="shared" ca="1" si="8"/>
        <v>5.0514221073042487E-2</v>
      </c>
      <c r="G64" s="46">
        <f t="shared" ca="1" si="9"/>
        <v>4.9464231846582773E-2</v>
      </c>
      <c r="H64" s="46">
        <f t="shared" ca="1" si="27"/>
        <v>0.49466200698978585</v>
      </c>
      <c r="I64" s="46">
        <f t="shared" ca="1" si="28"/>
        <v>0.49463815947203943</v>
      </c>
      <c r="J64" s="46">
        <f t="shared" ca="1" si="29"/>
        <v>0.49461469543366293</v>
      </c>
      <c r="L64" s="59">
        <f ca="1">_xll.EURO(UnderlyingPrice,$D64,IntRate,Yield,$I64,$D$6,L$12,0)</f>
        <v>0.14159072118602833</v>
      </c>
      <c r="M64" s="59">
        <f ca="1">_xll.EURO(UnderlyingPrice,$D64,IntRate,Yield,$I64,$D$6,M$12,0)</f>
        <v>0.37289661907061822</v>
      </c>
      <c r="O64" s="59">
        <f ca="1">_xll.EURO(UnderlyingPrice,$D64*(1+$P$8),IntRate,Yield,$H64,Expiry-Today,O$12,0)</f>
        <v>0.14080872302424341</v>
      </c>
      <c r="P64" s="59">
        <f ca="1">_xll.EURO(UnderlyingPrice,$D64*(1+$P$8),IntRate,Yield,$H64,Expiry-Today,P$12,0)</f>
        <v>0.37454383134071145</v>
      </c>
      <c r="R64" s="59">
        <f ca="1">_xll.EURO(UnderlyingPrice,$D64*(1-$P$8),IntRate,Yield,$J64,Expiry-Today,R$12,0)</f>
        <v>0.1423763210139577</v>
      </c>
      <c r="S64" s="59">
        <f ca="1">_xll.EURO(UnderlyingPrice,$D64*(1-$P$8),IntRate,Yield,$J64,Expiry-Today,S$12,0)</f>
        <v>0.37125300846666942</v>
      </c>
      <c r="U64" s="60">
        <f t="shared" ca="1" si="31"/>
        <v>0.60669528821933827</v>
      </c>
      <c r="V64" s="60"/>
      <c r="W64" s="63">
        <f t="shared" ca="1" si="30"/>
        <v>0.60851585780622697</v>
      </c>
      <c r="Z64" s="60">
        <f t="shared" ca="1" si="11"/>
        <v>0.64581174876902514</v>
      </c>
      <c r="AA64" s="60">
        <f t="shared" ca="1" si="12"/>
        <v>5.6814895258667189E-2</v>
      </c>
      <c r="AB64" s="60">
        <f t="shared" ca="1" si="4"/>
        <v>-3.2279323232533236E-3</v>
      </c>
      <c r="AC64" s="60">
        <f t="shared" ca="1" si="13"/>
        <v>-0.10043359288079837</v>
      </c>
      <c r="AD64" s="61">
        <f t="shared" ca="1" si="5"/>
        <v>0.90444517201690522</v>
      </c>
      <c r="AE64" s="61">
        <f t="shared" ca="1" si="14"/>
        <v>0.58410131820593936</v>
      </c>
      <c r="AF64" s="61"/>
      <c r="AG64" s="98">
        <f t="shared" ca="1" si="15"/>
        <v>0.4481820899607622</v>
      </c>
      <c r="AH64" s="98">
        <f t="shared" ca="1" si="16"/>
        <v>0.45212533477123545</v>
      </c>
      <c r="AI64" s="98">
        <f t="shared" ca="1" si="17"/>
        <v>0.444236873034771</v>
      </c>
      <c r="AJ64" s="63"/>
      <c r="AK64" s="98">
        <f t="shared" ca="1" si="18"/>
        <v>0.3759031702445399</v>
      </c>
      <c r="AL64" s="98"/>
      <c r="AM64" s="96">
        <v>2</v>
      </c>
      <c r="AN64" s="97">
        <f t="shared" si="6"/>
        <v>5.3990966513188049E-2</v>
      </c>
      <c r="AX64" s="108">
        <f t="shared" ca="1" si="19"/>
        <v>0.49392138462293073</v>
      </c>
      <c r="AY64" s="108">
        <f t="shared" ca="1" si="20"/>
        <v>0.49394940067157561</v>
      </c>
      <c r="AZ64" s="108">
        <f t="shared" ca="1" si="21"/>
        <v>0.49389344790515488</v>
      </c>
      <c r="BB64" s="40">
        <f ca="1">_xll.EURO(UnderlyingPrice,$D64,IntRate,Yield,AX64,$D$6,1,0)</f>
        <v>0.14126865363981467</v>
      </c>
      <c r="BC64" s="40">
        <f ca="1">_xll.EURO(UnderlyingPrice,$D64*(1+$P$8),IntRate,Yield,AY64,$D$6,1,0)</f>
        <v>0.14048893455558442</v>
      </c>
      <c r="BD64" s="40">
        <f ca="1">_xll.EURO(UnderlyingPrice,$D64*(1-$P$8),IntRate,Yield,AZ64,$D$6,1,0)</f>
        <v>0.14205183700382307</v>
      </c>
      <c r="BF64" s="60">
        <f t="shared" ca="1" si="22"/>
        <v>0.58355275980412324</v>
      </c>
      <c r="BG64" s="40">
        <f t="shared" ca="1" si="23"/>
        <v>0.58530388335407291</v>
      </c>
      <c r="BI64" s="59">
        <f t="shared" ca="1" si="24"/>
        <v>-3.2206754621366684E-4</v>
      </c>
      <c r="BJ64" s="47">
        <f t="shared" ca="1" si="25"/>
        <v>-2.2798231448770347E-3</v>
      </c>
    </row>
    <row r="65" spans="3:62" x14ac:dyDescent="0.2">
      <c r="C65" s="57">
        <v>52</v>
      </c>
      <c r="D65" s="64">
        <f t="shared" ca="1" si="26"/>
        <v>4.8959999999999901</v>
      </c>
      <c r="E65" s="46">
        <f t="shared" ca="1" si="7"/>
        <v>5.4945054945052751E-2</v>
      </c>
      <c r="F65" s="46">
        <f t="shared" ca="1" si="8"/>
        <v>5.5472527472525179E-2</v>
      </c>
      <c r="G65" s="46">
        <f t="shared" ca="1" si="9"/>
        <v>5.4417582417580324E-2</v>
      </c>
      <c r="H65" s="46">
        <f t="shared" ca="1" si="27"/>
        <v>0.49490607529836406</v>
      </c>
      <c r="I65" s="46">
        <f t="shared" ca="1" si="28"/>
        <v>0.49487849651194105</v>
      </c>
      <c r="J65" s="46">
        <f t="shared" ca="1" si="29"/>
        <v>0.49485130113168113</v>
      </c>
      <c r="L65" s="59">
        <f ca="1">_xll.EURO(UnderlyingPrice,$D65,IntRate,Yield,$I65,$D$6,L$12,0)</f>
        <v>0.13435103735875642</v>
      </c>
      <c r="M65" s="59">
        <f ca="1">_xll.EURO(UnderlyingPrice,$D65,IntRate,Yield,$I65,$D$6,M$12,0)</f>
        <v>0.38858812339569759</v>
      </c>
      <c r="O65" s="59">
        <f ca="1">_xll.EURO(UnderlyingPrice,$D65*(1+$P$8),IntRate,Yield,$H65,Expiry-Today,O$12,0)</f>
        <v>0.13359905971153307</v>
      </c>
      <c r="P65" s="59">
        <f ca="1">_xll.EURO(UnderlyingPrice,$D65*(1+$P$8),IntRate,Yield,$H65,Expiry-Today,P$12,0)</f>
        <v>0.39027682177442813</v>
      </c>
      <c r="R65" s="59">
        <f ca="1">_xll.EURO(UnderlyingPrice,$D65*(1-$P$8),IntRate,Yield,$J65,Expiry-Today,R$12,0)</f>
        <v>0.1351065624235086</v>
      </c>
      <c r="S65" s="59">
        <f ca="1">_xll.EURO(UnderlyingPrice,$D65*(1-$P$8),IntRate,Yield,$J65,Expiry-Today,S$12,0)</f>
        <v>0.38690297243449612</v>
      </c>
      <c r="U65" s="60">
        <f t="shared" ca="1" si="31"/>
        <v>0.59195607339149148</v>
      </c>
      <c r="V65" s="60"/>
      <c r="W65" s="63">
        <f t="shared" ca="1" si="30"/>
        <v>0.59373241358222162</v>
      </c>
      <c r="Z65" s="60">
        <f t="shared" ca="1" si="11"/>
        <v>0.64277791089694836</v>
      </c>
      <c r="AA65" s="60">
        <f t="shared" ca="1" si="12"/>
        <v>6.1523676607322803E-2</v>
      </c>
      <c r="AB65" s="60">
        <f t="shared" ca="1" si="4"/>
        <v>-3.7851627832824392E-3</v>
      </c>
      <c r="AC65" s="60">
        <f t="shared" ca="1" si="13"/>
        <v>-0.11777121076088432</v>
      </c>
      <c r="AD65" s="61">
        <f t="shared" ca="1" si="5"/>
        <v>0.88889939996925649</v>
      </c>
      <c r="AE65" s="61">
        <f t="shared" ca="1" si="14"/>
        <v>0.57136489930978962</v>
      </c>
      <c r="AF65" s="61"/>
      <c r="AG65" s="98">
        <f t="shared" ca="1" si="15"/>
        <v>0.48532712835959274</v>
      </c>
      <c r="AH65" s="98">
        <f t="shared" ca="1" si="16"/>
        <v>0.48927037317006644</v>
      </c>
      <c r="AI65" s="98">
        <f t="shared" ca="1" si="17"/>
        <v>0.48138191143360276</v>
      </c>
      <c r="AJ65" s="63"/>
      <c r="AK65" s="98">
        <f t="shared" ca="1" si="18"/>
        <v>0.3685019962081596</v>
      </c>
      <c r="AL65" s="98"/>
      <c r="AM65" s="96">
        <v>2.1</v>
      </c>
      <c r="AN65" s="97">
        <f t="shared" si="6"/>
        <v>4.3983595980427184E-2</v>
      </c>
      <c r="AX65" s="108">
        <f t="shared" ca="1" si="19"/>
        <v>0.49418899742028277</v>
      </c>
      <c r="AY65" s="108">
        <f t="shared" ca="1" si="20"/>
        <v>0.49421789386304177</v>
      </c>
      <c r="AZ65" s="108">
        <f t="shared" ca="1" si="21"/>
        <v>0.49416018020747715</v>
      </c>
      <c r="BB65" s="40">
        <f ca="1">_xll.EURO(UnderlyingPrice,$D65,IntRate,Yield,AX65,$D$6,1,0)</f>
        <v>0.13404509048453317</v>
      </c>
      <c r="BC65" s="40">
        <f ca="1">_xll.EURO(UnderlyingPrice,$D65*(1+$P$8),IntRate,Yield,AY65,$D$6,1,0)</f>
        <v>0.13329412819068942</v>
      </c>
      <c r="BD65" s="40">
        <f ca="1">_xll.EURO(UnderlyingPrice,$D65*(1-$P$8),IntRate,Yield,AZ65,$D$6,1,0)</f>
        <v>0.13479946719452029</v>
      </c>
      <c r="BF65" s="60">
        <f t="shared" ca="1" si="22"/>
        <v>0.56976218805015399</v>
      </c>
      <c r="BG65" s="40">
        <f t="shared" ca="1" si="23"/>
        <v>0.57147192888952625</v>
      </c>
      <c r="BI65" s="59">
        <f t="shared" ca="1" si="24"/>
        <v>-3.0594687422325073E-4</v>
      </c>
      <c r="BJ65" s="47">
        <f t="shared" ca="1" si="25"/>
        <v>-2.2824176037879768E-3</v>
      </c>
    </row>
    <row r="66" spans="3:62" x14ac:dyDescent="0.2">
      <c r="C66" s="57">
        <v>53</v>
      </c>
      <c r="D66" s="64">
        <f t="shared" ca="1" si="26"/>
        <v>4.9189999999999898</v>
      </c>
      <c r="E66" s="46">
        <f t="shared" ca="1" si="7"/>
        <v>5.9900883430292984E-2</v>
      </c>
      <c r="F66" s="46">
        <f t="shared" ref="F66:F113" ca="1" si="32">+D66*(1+$P$8)/UnderlyingPrice-1</f>
        <v>6.0430833872008094E-2</v>
      </c>
      <c r="G66" s="46">
        <f t="shared" ref="G66:G113" ca="1" si="33">+D66*(1-$P$8)/UnderlyingPrice-1</f>
        <v>5.9370932988577874E-2</v>
      </c>
      <c r="H66" s="46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0.49518398744496478</v>
      </c>
      <c r="I66" s="46">
        <f t="shared" ca="1" si="28"/>
        <v>0.49515267835050092</v>
      </c>
      <c r="J66" s="46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0.4951217525363576</v>
      </c>
      <c r="L66" s="59">
        <f ca="1">_xll.EURO(UnderlyingPrice,$D66,IntRate,Yield,$I66,$D$6,L$12,0)</f>
        <v>0.12742447496488252</v>
      </c>
      <c r="M66" s="59">
        <f ca="1">_xll.EURO(UnderlyingPrice,$D66,IntRate,Yield,$I66,$D$6,M$12,0)</f>
        <v>0.40459274915417698</v>
      </c>
      <c r="O66" s="59">
        <f ca="1">_xll.EURO(UnderlyingPrice,$D66*(1+$P$8),IntRate,Yield,$H66,Expiry-Today,O$12,0)</f>
        <v>0.1267019832553169</v>
      </c>
      <c r="P66" s="59">
        <f ca="1">_xll.EURO(UnderlyingPrice,$D66*(1+$P$8),IntRate,Yield,$H66,Expiry-Today,P$12,0)</f>
        <v>0.40632239906464074</v>
      </c>
      <c r="R66" s="59">
        <f ca="1">_xll.EURO(UnderlyingPrice,$D66*(1-$P$8),IntRate,Yield,$J66,Expiry-Today,R$12,0)</f>
        <v>0.12815045510222212</v>
      </c>
      <c r="S66" s="59">
        <f ca="1">_xll.EURO(UnderlyingPrice,$D66*(1-$P$8),IntRate,Yield,$J66,Expiry-Today,S$12,0)</f>
        <v>0.40286658767148564</v>
      </c>
      <c r="U66" s="60">
        <f t="shared" ca="1" si="31"/>
        <v>0.57668158280490445</v>
      </c>
      <c r="V66" s="60"/>
      <c r="W66" s="63">
        <f t="shared" ref="W66:W112" ca="1" si="36">U66/$D$9</f>
        <v>0.57841208734542082</v>
      </c>
      <c r="Z66" s="60">
        <f t="shared" ca="1" si="11"/>
        <v>0.63977244394215482</v>
      </c>
      <c r="AA66" s="60">
        <f t="shared" ca="1" si="12"/>
        <v>6.6210389210500584E-2</v>
      </c>
      <c r="AB66" s="60">
        <f t="shared" ca="1" si="4"/>
        <v>-4.3838156394059719E-3</v>
      </c>
      <c r="AC66" s="60">
        <f t="shared" ca="1" si="13"/>
        <v>-0.13639764130768098</v>
      </c>
      <c r="AD66" s="61">
        <f t="shared" ca="1" si="5"/>
        <v>0.87249562320012286</v>
      </c>
      <c r="AE66" s="61">
        <f t="shared" ca="1" si="14"/>
        <v>0.55819865718357609</v>
      </c>
      <c r="AF66" s="61"/>
      <c r="AG66" s="98">
        <f t="shared" ca="1" si="15"/>
        <v>0.52229807831865704</v>
      </c>
      <c r="AH66" s="98">
        <f t="shared" ca="1" si="16"/>
        <v>0.5262413231291313</v>
      </c>
      <c r="AI66" s="98">
        <f t="shared" ca="1" si="17"/>
        <v>0.51835286139266656</v>
      </c>
      <c r="AJ66" s="63"/>
      <c r="AK66" s="98">
        <f t="shared" ca="1" si="18"/>
        <v>0.36067983248242486</v>
      </c>
      <c r="AL66" s="98"/>
      <c r="AM66" s="96">
        <v>2.2000000000000002</v>
      </c>
      <c r="AN66" s="97">
        <f t="shared" si="6"/>
        <v>3.5474592846231418E-2</v>
      </c>
      <c r="AX66" s="108">
        <f t="shared" ca="1" si="19"/>
        <v>0.49446360416316243</v>
      </c>
      <c r="AY66" s="108">
        <f t="shared" ca="1" si="20"/>
        <v>0.49449337998707094</v>
      </c>
      <c r="AZ66" s="108">
        <f t="shared" ca="1" si="21"/>
        <v>0.49443390745578741</v>
      </c>
      <c r="BB66" s="40">
        <f ca="1">_xll.EURO(UnderlyingPrice,$D66,IntRate,Yield,AX66,$D$6,1,0)</f>
        <v>0.12712291425975319</v>
      </c>
      <c r="BC66" s="40">
        <f ca="1">_xll.EURO(UnderlyingPrice,$D66*(1+$P$8),IntRate,Yield,AY66,$D$6,1,0)</f>
        <v>0.12640022033619847</v>
      </c>
      <c r="BD66" s="40">
        <f ca="1">_xll.EURO(UnderlyingPrice,$D66*(1-$P$8),IntRate,Yield,AZ66,$D$6,1,0)</f>
        <v>0.12784896893689091</v>
      </c>
      <c r="BF66" s="60">
        <f t="shared" ca="1" si="22"/>
        <v>0.55557541139529953</v>
      </c>
      <c r="BG66" s="40">
        <f t="shared" ca="1" si="23"/>
        <v>0.55724258059349485</v>
      </c>
      <c r="BI66" s="59">
        <f t="shared" ca="1" si="24"/>
        <v>-3.0156070512932232E-4</v>
      </c>
      <c r="BJ66" s="47">
        <f t="shared" ca="1" si="25"/>
        <v>-2.3721978597276046E-3</v>
      </c>
    </row>
    <row r="67" spans="3:62" x14ac:dyDescent="0.2">
      <c r="C67" s="57">
        <v>54</v>
      </c>
      <c r="D67" s="64">
        <f t="shared" ca="1" si="26"/>
        <v>4.9419999999999895</v>
      </c>
      <c r="E67" s="46">
        <f t="shared" ca="1" si="7"/>
        <v>6.4856711915533216E-2</v>
      </c>
      <c r="F67" s="46">
        <f t="shared" ca="1" si="32"/>
        <v>6.5389140271491009E-2</v>
      </c>
      <c r="G67" s="46">
        <f t="shared" ca="1" si="33"/>
        <v>6.4324283559575424E-2</v>
      </c>
      <c r="H67" s="46">
        <f t="shared" ca="1" si="34"/>
        <v>0.49549541617470272</v>
      </c>
      <c r="I67" s="46">
        <f t="shared" ca="1" si="28"/>
        <v>0.49546037822322558</v>
      </c>
      <c r="J67" s="46">
        <f t="shared" ca="1" si="35"/>
        <v>0.49542572337310053</v>
      </c>
      <c r="L67" s="59">
        <f ca="1">_xll.EURO(UnderlyingPrice,$D67,IntRate,Yield,$I67,$D$6,L$12,0)</f>
        <v>0.12080295714913181</v>
      </c>
      <c r="M67" s="59">
        <f ca="1">_xll.EURO(UnderlyingPrice,$D67,IntRate,Yield,$I67,$D$6,M$12,0)</f>
        <v>0.420902419490778</v>
      </c>
      <c r="O67" s="59">
        <f ca="1">_xll.EURO(UnderlyingPrice,$D67*(1+$P$8),IntRate,Yield,$H67,Expiry-Today,O$12,0)</f>
        <v>0.12010937683281053</v>
      </c>
      <c r="P67" s="59">
        <f ca="1">_xll.EURO(UnderlyingPrice,$D67*(1+$P$8),IntRate,Yield,$H67,Expiry-Today,P$12,0)</f>
        <v>0.42267244638856383</v>
      </c>
      <c r="R67" s="59">
        <f ca="1">_xll.EURO(UnderlyingPrice,$D67*(1-$P$8),IntRate,Yield,$J67,Expiry-Today,R$12,0)</f>
        <v>0.12149996252842632</v>
      </c>
      <c r="S67" s="59">
        <f ca="1">_xll.EURO(UnderlyingPrice,$D67*(1-$P$8),IntRate,Yield,$J67,Expiry-Today,S$12,0)</f>
        <v>0.41913581765596541</v>
      </c>
      <c r="U67" s="60">
        <f t="shared" ca="1" si="31"/>
        <v>0.56094860204173236</v>
      </c>
      <c r="V67" s="60"/>
      <c r="W67" s="63">
        <f t="shared" ca="1" si="36"/>
        <v>0.56263189509594791</v>
      </c>
      <c r="Z67" s="60">
        <f t="shared" ca="1" si="11"/>
        <v>0.63679495179106838</v>
      </c>
      <c r="AA67" s="60">
        <f t="shared" ca="1" si="12"/>
        <v>7.0875238963716156E-2</v>
      </c>
      <c r="AB67" s="60">
        <f t="shared" ca="1" si="4"/>
        <v>-5.0232994981638688E-3</v>
      </c>
      <c r="AC67" s="60">
        <f t="shared" ca="1" si="13"/>
        <v>-0.15629448395883103</v>
      </c>
      <c r="AD67" s="61">
        <f t="shared" ca="1" si="5"/>
        <v>0.85530727900737202</v>
      </c>
      <c r="AE67" s="61">
        <f t="shared" ca="1" si="14"/>
        <v>0.5446553575020493</v>
      </c>
      <c r="AF67" s="61"/>
      <c r="AG67" s="98">
        <f t="shared" ca="1" si="15"/>
        <v>0.55909656403671637</v>
      </c>
      <c r="AH67" s="98">
        <f t="shared" ca="1" si="16"/>
        <v>0.56303980884719107</v>
      </c>
      <c r="AI67" s="98">
        <f t="shared" ca="1" si="17"/>
        <v>0.55515134711072534</v>
      </c>
      <c r="AJ67" s="63"/>
      <c r="AK67" s="98">
        <f t="shared" ca="1" si="18"/>
        <v>0.35248023232599562</v>
      </c>
      <c r="AL67" s="98"/>
      <c r="AM67" s="96">
        <v>2.2999999999999998</v>
      </c>
      <c r="AN67" s="97">
        <f t="shared" si="6"/>
        <v>2.8327037741601183E-2</v>
      </c>
      <c r="AX67" s="108">
        <f t="shared" ca="1" si="19"/>
        <v>0.49474512968200668</v>
      </c>
      <c r="AY67" s="108">
        <f t="shared" ca="1" si="20"/>
        <v>0.49477578376128911</v>
      </c>
      <c r="AZ67" s="108">
        <f t="shared" ca="1" si="21"/>
        <v>0.49471455459322061</v>
      </c>
      <c r="BB67" s="40">
        <f ca="1">_xll.EURO(UnderlyingPrice,$D67,IntRate,Yield,AX67,$D$6,1,0)</f>
        <v>0.1204946226911392</v>
      </c>
      <c r="BC67" s="40">
        <f ca="1">_xll.EURO(UnderlyingPrice,$D67*(1+$P$8),IntRate,Yield,AY67,$D$6,1,0)</f>
        <v>0.11979967688608539</v>
      </c>
      <c r="BD67" s="40">
        <f ca="1">_xll.EURO(UnderlyingPrice,$D67*(1-$P$8),IntRate,Yield,AZ67,$D$6,1,0)</f>
        <v>0.12119287206412133</v>
      </c>
      <c r="BF67" s="60">
        <f t="shared" ca="1" si="22"/>
        <v>0.5410504348746632</v>
      </c>
      <c r="BG67" s="40">
        <f t="shared" ca="1" si="23"/>
        <v>0.54267401756243516</v>
      </c>
      <c r="BI67" s="59">
        <f t="shared" ca="1" si="24"/>
        <v>-3.083344579926095E-4</v>
      </c>
      <c r="BJ67" s="47">
        <f t="shared" ca="1" si="25"/>
        <v>-2.5589063736309245E-3</v>
      </c>
    </row>
    <row r="68" spans="3:62" x14ac:dyDescent="0.2">
      <c r="C68" s="57">
        <v>55</v>
      </c>
      <c r="D68" s="64">
        <f t="shared" ca="1" si="26"/>
        <v>4.9649999999999892</v>
      </c>
      <c r="E68" s="46">
        <f t="shared" ca="1" si="7"/>
        <v>6.9812540400773448E-2</v>
      </c>
      <c r="F68" s="46">
        <f t="shared" ca="1" si="32"/>
        <v>7.0347446670973701E-2</v>
      </c>
      <c r="G68" s="46">
        <f t="shared" ca="1" si="33"/>
        <v>6.9277634130573196E-2</v>
      </c>
      <c r="H68" s="46">
        <f t="shared" ca="1" si="34"/>
        <v>0.49584003423269263</v>
      </c>
      <c r="I68" s="46">
        <f t="shared" ca="1" si="28"/>
        <v>0.49580126936562174</v>
      </c>
      <c r="J68" s="46">
        <f t="shared" ca="1" si="35"/>
        <v>0.49576288736731833</v>
      </c>
      <c r="L68" s="59">
        <f ca="1">_xll.EURO(UnderlyingPrice,$D68,IntRate,Yield,$I68,$D$6,L$12,0)</f>
        <v>0.11447816448378934</v>
      </c>
      <c r="M68" s="59">
        <f ca="1">_xll.EURO(UnderlyingPrice,$D68,IntRate,Yield,$I68,$D$6,M$12,0)</f>
        <v>0.43750881497778726</v>
      </c>
      <c r="O68" s="59">
        <f ca="1">_xll.EURO(UnderlyingPrice,$D68*(1+$P$8),IntRate,Yield,$H68,Expiry-Today,O$12,0)</f>
        <v>0.11381288489693642</v>
      </c>
      <c r="P68" s="59">
        <f ca="1">_xll.EURO(UnderlyingPrice,$D68*(1+$P$8),IntRate,Yield,$H68,Expiry-Today,P$12,0)</f>
        <v>0.4393186081991165</v>
      </c>
      <c r="R68" s="59">
        <f ca="1">_xll.EURO(UnderlyingPrice,$D68*(1-$P$8),IntRate,Yield,$J68,Expiry-Today,R$12,0)</f>
        <v>0.11514680177221281</v>
      </c>
      <c r="S68" s="59">
        <f ca="1">_xll.EURO(UnderlyingPrice,$D68*(1-$P$8),IntRate,Yield,$J68,Expiry-Today,S$12,0)</f>
        <v>0.4357023794580277</v>
      </c>
      <c r="U68" s="60">
        <f t="shared" ca="1" si="31"/>
        <v>0.54483321953550756</v>
      </c>
      <c r="V68" s="60"/>
      <c r="W68" s="63">
        <f t="shared" ca="1" si="36"/>
        <v>0.5464681535933017</v>
      </c>
      <c r="Z68" s="60">
        <f t="shared" ca="1" si="11"/>
        <v>0.63384504566998179</v>
      </c>
      <c r="AA68" s="60">
        <f t="shared" ca="1" si="12"/>
        <v>7.5518428894433734E-2</v>
      </c>
      <c r="AB68" s="60">
        <f t="shared" ca="1" si="4"/>
        <v>-5.7030331026836443E-3</v>
      </c>
      <c r="AC68" s="60">
        <f t="shared" ca="1" si="13"/>
        <v>-0.17744365354084124</v>
      </c>
      <c r="AD68" s="61">
        <f t="shared" ca="1" si="5"/>
        <v>0.8374081829924076</v>
      </c>
      <c r="AE68" s="61">
        <f t="shared" ca="1" si="14"/>
        <v>0.53078702799323907</v>
      </c>
      <c r="AF68" s="61"/>
      <c r="AG68" s="98">
        <f t="shared" ca="1" si="15"/>
        <v>0.59572418708802022</v>
      </c>
      <c r="AH68" s="98">
        <f t="shared" ca="1" si="16"/>
        <v>0.5996674318984937</v>
      </c>
      <c r="AI68" s="98">
        <f t="shared" ca="1" si="17"/>
        <v>0.5917789701620304</v>
      </c>
      <c r="AJ68" s="63"/>
      <c r="AK68" s="98">
        <f t="shared" ca="1" si="18"/>
        <v>0.34394720710240495</v>
      </c>
      <c r="AL68" s="98"/>
      <c r="AM68" s="96">
        <v>2.4000000000000101</v>
      </c>
      <c r="AN68" s="97">
        <f t="shared" si="6"/>
        <v>2.2394530294842351E-2</v>
      </c>
      <c r="AX68" s="108">
        <f t="shared" ca="1" si="19"/>
        <v>0.49503349880725234</v>
      </c>
      <c r="AY68" s="108">
        <f t="shared" ca="1" si="20"/>
        <v>0.49506502990332246</v>
      </c>
      <c r="AZ68" s="108">
        <f t="shared" ca="1" si="21"/>
        <v>0.49500204656291158</v>
      </c>
      <c r="BB68" s="40">
        <f ca="1">_xll.EURO(UnderlyingPrice,$D68,IntRate,Yield,AX68,$D$6,1,0)</f>
        <v>0.11415253455603325</v>
      </c>
      <c r="BC68" s="40">
        <f ca="1">_xll.EURO(UnderlyingPrice,$D68*(1+$P$8),IntRate,Yield,AY68,$D$6,1,0)</f>
        <v>0.11348478768867953</v>
      </c>
      <c r="BD68" s="40">
        <f ca="1">_xll.EURO(UnderlyingPrice,$D68*(1-$P$8),IntRate,Yield,AZ68,$D$6,1,0)</f>
        <v>0.11482352456532818</v>
      </c>
      <c r="BF68" s="60">
        <f t="shared" ca="1" si="22"/>
        <v>0.52624434545912813</v>
      </c>
      <c r="BG68" s="40">
        <f t="shared" ca="1" si="23"/>
        <v>0.52782349807365891</v>
      </c>
      <c r="BI68" s="59">
        <f t="shared" ca="1" si="24"/>
        <v>-3.2562992775608812E-4</v>
      </c>
      <c r="BJ68" s="47">
        <f t="shared" ca="1" si="25"/>
        <v>-2.8525860509584083E-3</v>
      </c>
    </row>
    <row r="69" spans="3:62" x14ac:dyDescent="0.2">
      <c r="C69" s="57">
        <v>56</v>
      </c>
      <c r="D69" s="64">
        <f t="shared" ca="1" si="26"/>
        <v>4.9879999999999889</v>
      </c>
      <c r="E69" s="46">
        <f t="shared" ca="1" si="7"/>
        <v>7.4768368886013459E-2</v>
      </c>
      <c r="F69" s="46">
        <f t="shared" ca="1" si="32"/>
        <v>7.5305753070456394E-2</v>
      </c>
      <c r="G69" s="46">
        <f t="shared" ca="1" si="33"/>
        <v>7.4230984701570746E-2</v>
      </c>
      <c r="H69" s="46">
        <f t="shared" ca="1" si="34"/>
        <v>0.49621751436404926</v>
      </c>
      <c r="I69" s="46">
        <f t="shared" ca="1" si="28"/>
        <v>0.49617502501319605</v>
      </c>
      <c r="J69" s="46">
        <f t="shared" ca="1" si="35"/>
        <v>0.49613291824441913</v>
      </c>
      <c r="L69" s="59">
        <f ca="1">_xll.EURO(UnderlyingPrice,$D69,IntRate,Yield,$I69,$D$6,L$12,0)</f>
        <v>0.10844157519093467</v>
      </c>
      <c r="M69" s="59">
        <f ca="1">_xll.EURO(UnderlyingPrice,$D69,IntRate,Yield,$I69,$D$6,M$12,0)</f>
        <v>0.454403413837285</v>
      </c>
      <c r="O69" s="59">
        <f ca="1">_xll.EURO(UnderlyingPrice,$D69*(1+$P$8),IntRate,Yield,$H69,Expiry-Today,O$12,0)</f>
        <v>0.10780395343846516</v>
      </c>
      <c r="P69" s="59">
        <f ca="1">_xll.EURO(UnderlyingPrice,$D69*(1+$P$8),IntRate,Yield,$H69,Expiry-Today,P$12,0)</f>
        <v>0.45625233048707514</v>
      </c>
      <c r="R69" s="59">
        <f ca="1">_xll.EURO(UnderlyingPrice,$D69*(1-$P$8),IntRate,Yield,$J69,Expiry-Today,R$12,0)</f>
        <v>0.10908248367368056</v>
      </c>
      <c r="S69" s="59">
        <f ca="1">_xll.EURO(UnderlyingPrice,$D69*(1-$P$8),IntRate,Yield,$J69,Expiry-Today,S$12,0)</f>
        <v>0.45255778391777168</v>
      </c>
      <c r="U69" s="60">
        <f t="shared" ca="1" si="31"/>
        <v>0.5284101693922939</v>
      </c>
      <c r="V69" s="60"/>
      <c r="W69" s="63">
        <f t="shared" ca="1" si="36"/>
        <v>0.52999582120545008</v>
      </c>
      <c r="Z69" s="60">
        <f t="shared" ca="1" si="11"/>
        <v>0.63092234397583402</v>
      </c>
      <c r="AA69" s="60">
        <f t="shared" ca="1" si="12"/>
        <v>8.0140159215087631E-2</v>
      </c>
      <c r="AB69" s="60">
        <f t="shared" ca="1" si="4"/>
        <v>-6.4224451190195951E-3</v>
      </c>
      <c r="AC69" s="60">
        <f t="shared" ca="1" si="13"/>
        <v>-0.1998273736212603</v>
      </c>
      <c r="AD69" s="61">
        <f t="shared" ca="1" si="5"/>
        <v>0.81887209980278419</v>
      </c>
      <c r="AE69" s="61">
        <f t="shared" ca="1" si="14"/>
        <v>0.51664470462398571</v>
      </c>
      <c r="AF69" s="61"/>
      <c r="AG69" s="98">
        <f t="shared" ca="1" si="15"/>
        <v>0.63218252684056409</v>
      </c>
      <c r="AH69" s="98">
        <f t="shared" ca="1" si="16"/>
        <v>0.63612577165103801</v>
      </c>
      <c r="AI69" s="98">
        <f t="shared" ca="1" si="17"/>
        <v>0.6282373099145756</v>
      </c>
      <c r="AJ69" s="63"/>
      <c r="AK69" s="98">
        <f t="shared" ca="1" si="18"/>
        <v>0.33512479929430644</v>
      </c>
      <c r="AL69" s="98"/>
      <c r="AM69" s="96">
        <v>2.5</v>
      </c>
      <c r="AN69" s="97">
        <f t="shared" si="6"/>
        <v>1.7528300493568537E-2</v>
      </c>
      <c r="AX69" s="108">
        <f t="shared" ca="1" si="19"/>
        <v>0.49532863636933633</v>
      </c>
      <c r="AY69" s="108">
        <f t="shared" ca="1" si="20"/>
        <v>0.49536104313079726</v>
      </c>
      <c r="AZ69" s="108">
        <f t="shared" ca="1" si="21"/>
        <v>0.4952963083079952</v>
      </c>
      <c r="BB69" s="40">
        <f ca="1">_xll.EURO(UnderlyingPrice,$D69,IntRate,Yield,AX69,$D$6,1,0)</f>
        <v>0.10808881986569596</v>
      </c>
      <c r="BC69" s="40">
        <f ca="1">_xll.EURO(UnderlyingPrice,$D69*(1+$P$8),IntRate,Yield,AY69,$D$6,1,0)</f>
        <v>0.10744769673992827</v>
      </c>
      <c r="BD69" s="40">
        <f ca="1">_xll.EURO(UnderlyingPrice,$D69*(1-$P$8),IntRate,Yield,AZ69,$D$6,1,0)</f>
        <v>0.10873312275428448</v>
      </c>
      <c r="BF69" s="60">
        <f t="shared" ca="1" si="22"/>
        <v>0.51121292880400371</v>
      </c>
      <c r="BG69" s="40">
        <f t="shared" ca="1" si="23"/>
        <v>0.51274697518391954</v>
      </c>
      <c r="BI69" s="59">
        <f t="shared" ca="1" si="24"/>
        <v>-3.5275532523870723E-4</v>
      </c>
      <c r="BJ69" s="47">
        <f t="shared" ca="1" si="25"/>
        <v>-3.2635690321812906E-3</v>
      </c>
    </row>
    <row r="70" spans="3:62" x14ac:dyDescent="0.2">
      <c r="C70" s="57">
        <v>57</v>
      </c>
      <c r="D70" s="64">
        <f t="shared" ca="1" si="26"/>
        <v>5.0109999999999886</v>
      </c>
      <c r="E70" s="46">
        <f t="shared" ca="1" si="7"/>
        <v>7.9724197371253691E-2</v>
      </c>
      <c r="F70" s="46">
        <f t="shared" ca="1" si="32"/>
        <v>8.0264059469939308E-2</v>
      </c>
      <c r="G70" s="46">
        <f t="shared" ca="1" si="33"/>
        <v>7.9184335272568074E-2</v>
      </c>
      <c r="H70" s="46">
        <f t="shared" ca="1" si="34"/>
        <v>0.49662752931388737</v>
      </c>
      <c r="I70" s="46">
        <f t="shared" ca="1" si="28"/>
        <v>0.49658131840145486</v>
      </c>
      <c r="J70" s="46">
        <f t="shared" ca="1" si="35"/>
        <v>0.49653548972981149</v>
      </c>
      <c r="L70" s="59">
        <f ca="1">_xll.EURO(UnderlyingPrice,$D70,IntRate,Yield,$I70,$D$6,L$12,0)</f>
        <v>0.10268450465047385</v>
      </c>
      <c r="M70" s="59">
        <f ca="1">_xll.EURO(UnderlyingPrice,$D70,IntRate,Yield,$I70,$D$6,M$12,0)</f>
        <v>0.47157753144917702</v>
      </c>
      <c r="O70" s="59">
        <f ca="1">_xll.EURO(UnderlyingPrice,$D70*(1+$P$8),IntRate,Yield,$H70,Expiry-Today,O$12,0)</f>
        <v>0.1020738694964427</v>
      </c>
      <c r="P70" s="59">
        <f ca="1">_xll.EURO(UnderlyingPrice,$D70*(1+$P$8),IntRate,Yield,$H70,Expiry-Today,P$12,0)</f>
        <v>0.47346490029148081</v>
      </c>
      <c r="R70" s="59">
        <f ca="1">_xll.EURO(UnderlyingPrice,$D70*(1-$P$8),IntRate,Yield,$J70,Expiry-Today,R$12,0)</f>
        <v>0.10329835234465867</v>
      </c>
      <c r="S70" s="59">
        <f ca="1">_xll.EURO(UnderlyingPrice,$D70*(1-$P$8),IntRate,Yield,$J70,Expiry-Today,S$12,0)</f>
        <v>0.46969337514702536</v>
      </c>
      <c r="U70" s="60">
        <f t="shared" ca="1" si="31"/>
        <v>0.5117522378604612</v>
      </c>
      <c r="V70" s="60"/>
      <c r="W70" s="63">
        <f t="shared" ca="1" si="36"/>
        <v>0.5132879025975412</v>
      </c>
      <c r="Z70" s="60">
        <f t="shared" ca="1" si="11"/>
        <v>0.62802647211164642</v>
      </c>
      <c r="AA70" s="60">
        <f t="shared" ca="1" si="12"/>
        <v>8.4740627374885205E-2</v>
      </c>
      <c r="AB70" s="60">
        <f t="shared" ca="1" si="4"/>
        <v>-7.1809739278891442E-3</v>
      </c>
      <c r="AC70" s="60">
        <f t="shared" ca="1" si="13"/>
        <v>-0.22342817002878232</v>
      </c>
      <c r="AD70" s="61">
        <f t="shared" ca="1" si="5"/>
        <v>0.79977233742839304</v>
      </c>
      <c r="AE70" s="61">
        <f t="shared" ca="1" si="14"/>
        <v>0.50227819956763897</v>
      </c>
      <c r="AF70" s="61"/>
      <c r="AG70" s="98">
        <f t="shared" ca="1" si="15"/>
        <v>0.66847314086473553</v>
      </c>
      <c r="AH70" s="98">
        <f t="shared" ca="1" si="16"/>
        <v>0.67241638567521</v>
      </c>
      <c r="AI70" s="98">
        <f t="shared" ca="1" si="17"/>
        <v>0.66452792393874482</v>
      </c>
      <c r="AJ70" s="63"/>
      <c r="AK70" s="98">
        <f t="shared" ca="1" si="18"/>
        <v>0.32605668454047987</v>
      </c>
      <c r="AL70" s="98"/>
      <c r="AM70" s="96">
        <v>2.6</v>
      </c>
      <c r="AN70" s="97">
        <f t="shared" si="6"/>
        <v>1.3582969233685611E-2</v>
      </c>
      <c r="AX70" s="108">
        <f t="shared" ca="1" si="19"/>
        <v>0.49563046719869563</v>
      </c>
      <c r="AY70" s="108">
        <f t="shared" ca="1" si="20"/>
        <v>0.49566374816133973</v>
      </c>
      <c r="AZ70" s="108">
        <f t="shared" ca="1" si="21"/>
        <v>0.49559726477160648</v>
      </c>
      <c r="BB70" s="40">
        <f ca="1">_xll.EURO(UnderlyingPrice,$D70,IntRate,Yield,AX70,$D$6,1,0)</f>
        <v>0.1022955293617358</v>
      </c>
      <c r="BC70" s="40">
        <f ca="1">_xll.EURO(UnderlyingPrice,$D70*(1+$P$8),IntRate,Yield,AY70,$D$6,1,0)</f>
        <v>0.10168043166856822</v>
      </c>
      <c r="BD70" s="40">
        <f ca="1">_xll.EURO(UnderlyingPrice,$D70*(1-$P$8),IntRate,Yield,AZ70,$D$6,1,0)</f>
        <v>0.10291374077480264</v>
      </c>
      <c r="BF70" s="60">
        <f t="shared" ca="1" si="22"/>
        <v>0.49601033770412656</v>
      </c>
      <c r="BG70" s="40">
        <f t="shared" ca="1" si="23"/>
        <v>0.49749876418961475</v>
      </c>
      <c r="BI70" s="59">
        <f t="shared" ca="1" si="24"/>
        <v>-3.889752887380471E-4</v>
      </c>
      <c r="BJ70" s="47">
        <f t="shared" ca="1" si="25"/>
        <v>-3.8024661602029442E-3</v>
      </c>
    </row>
    <row r="71" spans="3:62" x14ac:dyDescent="0.2">
      <c r="C71" s="57">
        <v>58</v>
      </c>
      <c r="D71" s="64">
        <f t="shared" ca="1" si="26"/>
        <v>5.0339999999999883</v>
      </c>
      <c r="E71" s="46">
        <f t="shared" ca="1" si="7"/>
        <v>8.4680025856493923E-2</v>
      </c>
      <c r="F71" s="46">
        <f t="shared" ca="1" si="32"/>
        <v>8.5222365869422223E-2</v>
      </c>
      <c r="G71" s="46">
        <f t="shared" ca="1" si="33"/>
        <v>8.4137685843565624E-2</v>
      </c>
      <c r="H71" s="46">
        <f t="shared" ca="1" si="34"/>
        <v>0.49706975182732172</v>
      </c>
      <c r="I71" s="46">
        <f t="shared" ca="1" si="28"/>
        <v>0.49701982276590495</v>
      </c>
      <c r="J71" s="46">
        <f t="shared" ca="1" si="35"/>
        <v>0.49697027554890355</v>
      </c>
      <c r="L71" s="59">
        <f ca="1">_xll.EURO(UnderlyingPrice,$D71,IntRate,Yield,$I71,$D$6,L$12,0)</f>
        <v>9.7198143881946031E-2</v>
      </c>
      <c r="M71" s="59">
        <f ca="1">_xll.EURO(UnderlyingPrice,$D71,IntRate,Yield,$I71,$D$6,M$12,0)</f>
        <v>0.48902235883300094</v>
      </c>
      <c r="O71" s="59">
        <f ca="1">_xll.EURO(UnderlyingPrice,$D71*(1+$P$8),IntRate,Yield,$H71,Expiry-Today,O$12,0)</f>
        <v>9.6613799607748962E-2</v>
      </c>
      <c r="P71" s="59">
        <f ca="1">_xll.EURO(UnderlyingPrice,$D71*(1+$P$8),IntRate,Yield,$H71,Expiry-Today,P$12,0)</f>
        <v>0.49094748414921563</v>
      </c>
      <c r="R71" s="59">
        <f ca="1">_xll.EURO(UnderlyingPrice,$D71*(1-$P$8),IntRate,Yield,$J71,Expiry-Today,R$12,0)</f>
        <v>9.7785623679122802E-2</v>
      </c>
      <c r="S71" s="59">
        <f ca="1">_xll.EURO(UnderlyingPrice,$D71*(1-$P$8),IntRate,Yield,$J71,Expiry-Today,S$12,0)</f>
        <v>0.48710036903976572</v>
      </c>
      <c r="U71" s="60">
        <f t="shared" ca="1" si="31"/>
        <v>0.49492974664653144</v>
      </c>
      <c r="V71" s="60"/>
      <c r="W71" s="63">
        <f t="shared" ca="1" si="36"/>
        <v>0.4964149304972843</v>
      </c>
      <c r="Z71" s="60">
        <f t="shared" ca="1" si="11"/>
        <v>0.62515706232647206</v>
      </c>
      <c r="AA71" s="60">
        <f t="shared" ca="1" si="12"/>
        <v>8.9320028110421723E-2</v>
      </c>
      <c r="AB71" s="60">
        <f t="shared" ca="1" si="4"/>
        <v>-7.9780674216465269E-3</v>
      </c>
      <c r="AC71" s="60">
        <f t="shared" ca="1" si="13"/>
        <v>-0.24822886453630452</v>
      </c>
      <c r="AD71" s="61">
        <f t="shared" ca="1" si="5"/>
        <v>0.7801813669971337</v>
      </c>
      <c r="AE71" s="61">
        <f t="shared" ca="1" si="14"/>
        <v>0.48773589147377927</v>
      </c>
      <c r="AF71" s="61"/>
      <c r="AG71" s="98">
        <f t="shared" ca="1" si="15"/>
        <v>0.70459756533258688</v>
      </c>
      <c r="AH71" s="98">
        <f t="shared" ca="1" si="16"/>
        <v>0.70854081014306181</v>
      </c>
      <c r="AI71" s="98">
        <f t="shared" ca="1" si="17"/>
        <v>0.70065234840659585</v>
      </c>
      <c r="AJ71" s="63"/>
      <c r="AK71" s="98">
        <f t="shared" ca="1" si="18"/>
        <v>0.31678581244444975</v>
      </c>
      <c r="AL71" s="98"/>
      <c r="AM71" s="96">
        <v>2.7000000000000099</v>
      </c>
      <c r="AN71" s="97">
        <f t="shared" si="6"/>
        <v>1.0420934814422318E-2</v>
      </c>
      <c r="AX71" s="108">
        <f t="shared" ca="1" si="19"/>
        <v>0.49593891612576702</v>
      </c>
      <c r="AY71" s="108">
        <f t="shared" ca="1" si="20"/>
        <v>0.49597306971257588</v>
      </c>
      <c r="AZ71" s="108">
        <f t="shared" ca="1" si="21"/>
        <v>0.49590484089688019</v>
      </c>
      <c r="BB71" s="40">
        <f ca="1">_xll.EURO(UnderlyingPrice,$D71,IntRate,Yield,AX71,$D$6,1,0)</f>
        <v>9.676462314994172E-2</v>
      </c>
      <c r="BC71" s="40">
        <f ca="1">_xll.EURO(UnderlyingPrice,$D71*(1+$P$8),IntRate,Yield,AY71,$D$6,1,0)</f>
        <v>9.6174932338420671E-2</v>
      </c>
      <c r="BD71" s="40">
        <f ca="1">_xll.EURO(UnderlyingPrice,$D71*(1-$P$8),IntRate,Yield,AZ71,$D$6,1,0)</f>
        <v>9.7357359263935184E-2</v>
      </c>
      <c r="BF71" s="60">
        <f t="shared" ca="1" si="22"/>
        <v>0.48068880084480997</v>
      </c>
      <c r="BG71" s="40">
        <f t="shared" ca="1" si="23"/>
        <v>0.48213125050375588</v>
      </c>
      <c r="BI71" s="59">
        <f t="shared" ca="1" si="24"/>
        <v>-4.3352073200431107E-4</v>
      </c>
      <c r="BJ71" s="47">
        <f t="shared" ca="1" si="25"/>
        <v>-4.4801572919118239E-3</v>
      </c>
    </row>
    <row r="72" spans="3:62" x14ac:dyDescent="0.2">
      <c r="C72" s="57">
        <v>59</v>
      </c>
      <c r="D72" s="64">
        <f t="shared" ca="1" si="26"/>
        <v>5.0569999999999879</v>
      </c>
      <c r="E72" s="46">
        <f t="shared" ca="1" si="7"/>
        <v>8.9635854341734156E-2</v>
      </c>
      <c r="F72" s="46">
        <f t="shared" ca="1" si="32"/>
        <v>9.0180672268904916E-2</v>
      </c>
      <c r="G72" s="46">
        <f t="shared" ca="1" si="33"/>
        <v>8.9091036414563396E-2</v>
      </c>
      <c r="H72" s="46">
        <f t="shared" ca="1" si="34"/>
        <v>0.49754385464946693</v>
      </c>
      <c r="I72" s="46">
        <f t="shared" ca="1" si="28"/>
        <v>0.4974902113420529</v>
      </c>
      <c r="J72" s="46">
        <f t="shared" ca="1" si="35"/>
        <v>0.49743694942710359</v>
      </c>
      <c r="L72" s="59">
        <f ca="1">_xll.EURO(UnderlyingPrice,$D72,IntRate,Yield,$I72,$D$6,L$12,0)</f>
        <v>9.1973596725044127E-2</v>
      </c>
      <c r="M72" s="59">
        <f ca="1">_xll.EURO(UnderlyingPrice,$D72,IntRate,Yield,$I72,$D$6,M$12,0)</f>
        <v>0.50672899982845099</v>
      </c>
      <c r="O72" s="59">
        <f ca="1">_xll.EURO(UnderlyingPrice,$D72*(1+$P$8),IntRate,Yield,$H72,Expiry-Today,O$12,0)</f>
        <v>9.1414826923798431E-2</v>
      </c>
      <c r="P72" s="59">
        <f ca="1">_xll.EURO(UnderlyingPrice,$D72*(1+$P$8),IntRate,Yield,$H72,Expiry-Today,P$12,0)</f>
        <v>0.50869116521169344</v>
      </c>
      <c r="R72" s="59">
        <f ca="1">_xll.EURO(UnderlyingPrice,$D72*(1-$P$8),IntRate,Yield,$J72,Expiry-Today,R$12,0)</f>
        <v>9.2535422594130834E-2</v>
      </c>
      <c r="S72" s="59">
        <f ca="1">_xll.EURO(UnderlyingPrice,$D72*(1-$P$8),IntRate,Yield,$J72,Expiry-Today,S$12,0)</f>
        <v>0.50476989051305043</v>
      </c>
      <c r="U72" s="60">
        <f t="shared" ca="1" si="31"/>
        <v>0.4780101020424713</v>
      </c>
      <c r="V72" s="60"/>
      <c r="W72" s="63">
        <f t="shared" ca="1" si="36"/>
        <v>0.47944451346926564</v>
      </c>
      <c r="Z72" s="60">
        <f t="shared" ca="1" si="11"/>
        <v>0.62231375355971141</v>
      </c>
      <c r="AA72" s="60">
        <f t="shared" ca="1" si="12"/>
        <v>9.3878553495143569E-2</v>
      </c>
      <c r="AB72" s="60">
        <f t="shared" ca="1" si="4"/>
        <v>-8.8131828063405335E-3</v>
      </c>
      <c r="AC72" s="60">
        <f t="shared" ca="1" si="13"/>
        <v>-0.27421256870216998</v>
      </c>
      <c r="AD72" s="61">
        <f t="shared" ca="1" si="5"/>
        <v>0.7601704696351832</v>
      </c>
      <c r="AE72" s="61">
        <f t="shared" ca="1" si="14"/>
        <v>0.47306453830391948</v>
      </c>
      <c r="AF72" s="61"/>
      <c r="AG72" s="98">
        <f t="shared" ca="1" si="15"/>
        <v>0.74055731540802427</v>
      </c>
      <c r="AH72" s="98">
        <f t="shared" ca="1" si="16"/>
        <v>0.74450056021849798</v>
      </c>
      <c r="AI72" s="98">
        <f t="shared" ca="1" si="17"/>
        <v>0.73661209848203424</v>
      </c>
      <c r="AJ72" s="63"/>
      <c r="AK72" s="98">
        <f t="shared" ca="1" si="18"/>
        <v>0.30735408063232306</v>
      </c>
      <c r="AL72" s="98"/>
      <c r="AM72" s="96">
        <v>2.80000000000001</v>
      </c>
      <c r="AN72" s="97">
        <f t="shared" si="6"/>
        <v>7.9154515829797413E-3</v>
      </c>
      <c r="AX72" s="108">
        <f t="shared" ca="1" si="19"/>
        <v>0.49625390798098756</v>
      </c>
      <c r="AY72" s="108">
        <f t="shared" ca="1" si="20"/>
        <v>0.49628893250213202</v>
      </c>
      <c r="AZ72" s="108">
        <f t="shared" ca="1" si="21"/>
        <v>0.49621896162695128</v>
      </c>
      <c r="BB72" s="40">
        <f ca="1">_xll.EURO(UnderlyingPrice,$D72,IntRate,Yield,AX72,$D$6,1,0)</f>
        <v>9.1487998318640296E-2</v>
      </c>
      <c r="BC72" s="40">
        <f ca="1">_xll.EURO(UnderlyingPrice,$D72*(1+$P$8),IntRate,Yield,AY72,$D$6,1,0)</f>
        <v>9.092307841694236E-2</v>
      </c>
      <c r="BD72" s="40">
        <f ca="1">_xll.EURO(UnderlyingPrice,$D72*(1-$P$8),IntRate,Yield,AZ72,$D$6,1,0)</f>
        <v>9.2055893018158974E-2</v>
      </c>
      <c r="BF72" s="60">
        <f t="shared" ca="1" si="22"/>
        <v>0.46529837812048841</v>
      </c>
      <c r="BG72" s="40">
        <f t="shared" ca="1" si="23"/>
        <v>0.46669464424037388</v>
      </c>
      <c r="BI72" s="59">
        <f t="shared" ca="1" si="24"/>
        <v>-4.8559840640383101E-4</v>
      </c>
      <c r="BJ72" s="47">
        <f t="shared" ca="1" si="25"/>
        <v>-5.3077826089555219E-3</v>
      </c>
    </row>
    <row r="73" spans="3:62" x14ac:dyDescent="0.2">
      <c r="C73" s="57">
        <v>60</v>
      </c>
      <c r="D73" s="64">
        <f t="shared" ca="1" si="26"/>
        <v>5.0799999999999876</v>
      </c>
      <c r="E73" s="46">
        <f t="shared" ca="1" si="7"/>
        <v>9.4591682826974388E-2</v>
      </c>
      <c r="F73" s="46">
        <f t="shared" ca="1" si="32"/>
        <v>9.5138978668387608E-2</v>
      </c>
      <c r="G73" s="46">
        <f t="shared" ca="1" si="33"/>
        <v>9.4044386985560946E-2</v>
      </c>
      <c r="H73" s="46">
        <f t="shared" ca="1" si="34"/>
        <v>0.49804951052543783</v>
      </c>
      <c r="I73" s="46">
        <f t="shared" ca="1" si="28"/>
        <v>0.49799215736540531</v>
      </c>
      <c r="J73" s="46">
        <f t="shared" ca="1" si="35"/>
        <v>0.49793518508981988</v>
      </c>
      <c r="L73" s="59">
        <f ca="1">_xll.EURO(UnderlyingPrice,$D73,IntRate,Yield,$I73,$D$6,L$12,0)</f>
        <v>8.7001915480995562E-2</v>
      </c>
      <c r="M73" s="59">
        <f ca="1">_xll.EURO(UnderlyingPrice,$D73,IntRate,Yield,$I73,$D$6,M$12,0)</f>
        <v>0.52468850673675504</v>
      </c>
      <c r="O73" s="59">
        <f ca="1">_xll.EURO(UnderlyingPrice,$D73*(1+$P$8),IntRate,Yield,$H73,Expiry-Today,O$12,0)</f>
        <v>8.646798675973888E-2</v>
      </c>
      <c r="P73" s="59">
        <f ca="1">_xll.EURO(UnderlyingPrice,$D73*(1+$P$8),IntRate,Yield,$H73,Expiry-Today,P$12,0)</f>
        <v>0.52668697879406201</v>
      </c>
      <c r="R73" s="59">
        <f ca="1">_xll.EURO(UnderlyingPrice,$D73*(1-$P$8),IntRate,Yield,$J73,Expiry-Today,R$12,0)</f>
        <v>8.7538818760272141E-2</v>
      </c>
      <c r="S73" s="59">
        <f ca="1">_xll.EURO(UnderlyingPrice,$D73*(1-$P$8),IntRate,Yield,$J73,Expiry-Today,S$12,0)</f>
        <v>0.52269300923746753</v>
      </c>
      <c r="U73" s="60">
        <f t="shared" ca="1" si="31"/>
        <v>0.46105741519886584</v>
      </c>
      <c r="V73" s="60"/>
      <c r="W73" s="63">
        <f t="shared" ca="1" si="36"/>
        <v>0.46244095504863819</v>
      </c>
      <c r="Z73" s="60">
        <f t="shared" ca="1" si="11"/>
        <v>0.61949619128965761</v>
      </c>
      <c r="AA73" s="60">
        <f t="shared" ca="1" si="12"/>
        <v>9.8416392987688117E-2</v>
      </c>
      <c r="AB73" s="60">
        <f t="shared" ca="1" si="4"/>
        <v>-9.6857864087070665E-3</v>
      </c>
      <c r="AC73" s="60">
        <f t="shared" ca="1" si="13"/>
        <v>-0.30136267786495147</v>
      </c>
      <c r="AD73" s="61">
        <f t="shared" ca="1" si="5"/>
        <v>0.7398094115874575</v>
      </c>
      <c r="AE73" s="61">
        <f t="shared" ca="1" si="14"/>
        <v>0.45830911275867259</v>
      </c>
      <c r="AF73" s="61"/>
      <c r="AG73" s="98">
        <f t="shared" ca="1" si="15"/>
        <v>0.77635388562813479</v>
      </c>
      <c r="AH73" s="98">
        <f t="shared" ca="1" si="16"/>
        <v>0.78029713043860716</v>
      </c>
      <c r="AI73" s="98">
        <f t="shared" ca="1" si="17"/>
        <v>0.77240866870214431</v>
      </c>
      <c r="AJ73" s="63"/>
      <c r="AK73" s="98">
        <f t="shared" ca="1" si="18"/>
        <v>0.29780204685387085</v>
      </c>
      <c r="AL73" s="98"/>
      <c r="AM73" s="96">
        <v>2.9000000000000101</v>
      </c>
      <c r="AN73" s="97">
        <f t="shared" si="6"/>
        <v>5.9525324197756786E-3</v>
      </c>
      <c r="AX73" s="108">
        <f t="shared" ca="1" si="19"/>
        <v>0.4965753675947942</v>
      </c>
      <c r="AY73" s="108">
        <f t="shared" ca="1" si="20"/>
        <v>0.49661126124763433</v>
      </c>
      <c r="AZ73" s="108">
        <f t="shared" ca="1" si="21"/>
        <v>0.49653955190495463</v>
      </c>
      <c r="BB73" s="40">
        <f ca="1">_xll.EURO(UnderlyingPrice,$D73,IntRate,Yield,AX73,$D$6,1,0)</f>
        <v>8.6457515411598074E-2</v>
      </c>
      <c r="BC73" s="40">
        <f ca="1">_xll.EURO(UnderlyingPrice,$D73*(1+$P$8),IntRate,Yield,AY73,$D$6,1,0)</f>
        <v>8.5916715782025754E-2</v>
      </c>
      <c r="BD73" s="40">
        <f ca="1">_xll.EURO(UnderlyingPrice,$D73*(1-$P$8),IntRate,Yield,AZ73,$D$6,1,0)</f>
        <v>8.7001217530565444E-2</v>
      </c>
      <c r="BF73" s="60">
        <f t="shared" ca="1" si="22"/>
        <v>0.44988675600647077</v>
      </c>
      <c r="BG73" s="40">
        <f t="shared" ca="1" si="23"/>
        <v>0.45123677497222431</v>
      </c>
      <c r="BI73" s="59">
        <f t="shared" ca="1" si="24"/>
        <v>-5.444000693974882E-4</v>
      </c>
      <c r="BJ73" s="47">
        <f t="shared" ca="1" si="25"/>
        <v>-6.2967350704651202E-3</v>
      </c>
    </row>
    <row r="74" spans="3:62" x14ac:dyDescent="0.2">
      <c r="C74" s="57">
        <v>61</v>
      </c>
      <c r="D74" s="64">
        <f t="shared" ca="1" si="26"/>
        <v>5.1029999999999873</v>
      </c>
      <c r="E74" s="46">
        <f t="shared" ca="1" si="7"/>
        <v>9.9547511312214398E-2</v>
      </c>
      <c r="F74" s="46">
        <f t="shared" ca="1" si="32"/>
        <v>0.10009728506787052</v>
      </c>
      <c r="G74" s="46">
        <f t="shared" ca="1" si="33"/>
        <v>9.8997737556558274E-2</v>
      </c>
      <c r="H74" s="46">
        <f t="shared" ca="1" si="34"/>
        <v>0.49858639220034917</v>
      </c>
      <c r="I74" s="46">
        <f t="shared" ca="1" si="28"/>
        <v>0.49852533407146865</v>
      </c>
      <c r="J74" s="46">
        <f t="shared" ca="1" si="35"/>
        <v>0.49846465626246095</v>
      </c>
      <c r="L74" s="59">
        <f ca="1">_xll.EURO(UnderlyingPrice,$D74,IntRate,Yield,$I74,$D$6,L$12,0)</f>
        <v>8.2274134813863142E-2</v>
      </c>
      <c r="M74" s="59">
        <f ca="1">_xll.EURO(UnderlyingPrice,$D74,IntRate,Yield,$I74,$D$6,M$12,0)</f>
        <v>0.54289191422197414</v>
      </c>
      <c r="O74" s="59">
        <f ca="1">_xll.EURO(UnderlyingPrice,$D74*(1+$P$8),IntRate,Yield,$H74,Expiry-Today,O$12,0)</f>
        <v>8.1764300378520893E-2</v>
      </c>
      <c r="P74" s="59">
        <f ca="1">_xll.EURO(UnderlyingPrice,$D74*(1+$P$8),IntRate,Yield,$H74,Expiry-Today,P$12,0)</f>
        <v>0.54492594615927281</v>
      </c>
      <c r="R74" s="59">
        <f ca="1">_xll.EURO(UnderlyingPrice,$D74*(1-$P$8),IntRate,Yield,$J74,Expiry-Today,R$12,0)</f>
        <v>8.278686061738405E-2</v>
      </c>
      <c r="S74" s="59">
        <f ca="1">_xll.EURO(UnderlyingPrice,$D74*(1-$P$8),IntRate,Yield,$J74,Expiry-Today,S$12,0)</f>
        <v>0.54086077365285501</v>
      </c>
      <c r="U74" s="60">
        <f t="shared" ca="1" si="31"/>
        <v>0.44413219040447277</v>
      </c>
      <c r="V74" s="60"/>
      <c r="W74" s="63">
        <f t="shared" ca="1" si="36"/>
        <v>0.44546494108526646</v>
      </c>
      <c r="Z74" s="60">
        <f t="shared" ca="1" si="11"/>
        <v>0.61670402738613772</v>
      </c>
      <c r="AA74" s="60">
        <f t="shared" ca="1" si="12"/>
        <v>0.10293373347913178</v>
      </c>
      <c r="AB74" s="60">
        <f t="shared" ca="1" si="4"/>
        <v>-1.0595353487952933E-2</v>
      </c>
      <c r="AC74" s="60">
        <f t="shared" ca="1" si="13"/>
        <v>-0.32966286528730937</v>
      </c>
      <c r="AD74" s="61">
        <f t="shared" ca="1" si="5"/>
        <v>0.71916614843920401</v>
      </c>
      <c r="AE74" s="61">
        <f t="shared" ca="1" si="14"/>
        <v>0.44351266010223406</v>
      </c>
      <c r="AF74" s="61"/>
      <c r="AG74" s="98">
        <f t="shared" ca="1" si="15"/>
        <v>0.81198875027590056</v>
      </c>
      <c r="AH74" s="98">
        <f t="shared" ca="1" si="16"/>
        <v>0.81593199508637515</v>
      </c>
      <c r="AI74" s="98">
        <f t="shared" ca="1" si="17"/>
        <v>0.80804353334990964</v>
      </c>
      <c r="AJ74" s="63"/>
      <c r="AK74" s="98">
        <f t="shared" ca="1" si="18"/>
        <v>0.28816867854602002</v>
      </c>
      <c r="AL74" s="98"/>
      <c r="AM74" s="96">
        <v>3</v>
      </c>
      <c r="AN74" s="97">
        <f t="shared" si="6"/>
        <v>4.4318484119380067E-3</v>
      </c>
      <c r="AX74" s="108">
        <f t="shared" ca="1" si="19"/>
        <v>0.49690321979762364</v>
      </c>
      <c r="AY74" s="108">
        <f t="shared" ca="1" si="20"/>
        <v>0.49693998066670897</v>
      </c>
      <c r="AZ74" s="108">
        <f t="shared" ca="1" si="21"/>
        <v>0.49686653667402519</v>
      </c>
      <c r="BB74" s="40">
        <f ca="1">_xll.EURO(UnderlyingPrice,$D74,IntRate,Yield,AX74,$D$6,1,0)</f>
        <v>8.1665023647300661E-2</v>
      </c>
      <c r="BC74" s="40">
        <f ca="1">_xll.EURO(UnderlyingPrice,$D74*(1+$P$8),IntRate,Yield,AY74,$D$6,1,0)</f>
        <v>8.1147681660830973E-2</v>
      </c>
      <c r="BD74" s="40">
        <f ca="1">_xll.EURO(UnderlyingPrice,$D74*(1-$P$8),IntRate,Yield,AZ74,$D$6,1,0)</f>
        <v>8.2185194288960206E-2</v>
      </c>
      <c r="BF74" s="60">
        <f t="shared" ca="1" si="22"/>
        <v>0.43449908408165128</v>
      </c>
      <c r="BG74" s="40">
        <f t="shared" ca="1" si="23"/>
        <v>0.43580292776293611</v>
      </c>
      <c r="BI74" s="59">
        <f t="shared" ca="1" si="24"/>
        <v>-6.0911116656248154E-4</v>
      </c>
      <c r="BJ74" s="47">
        <f t="shared" ca="1" si="25"/>
        <v>-7.4586541380694867E-3</v>
      </c>
    </row>
    <row r="75" spans="3:62" x14ac:dyDescent="0.2">
      <c r="C75" s="57">
        <v>62</v>
      </c>
      <c r="D75" s="64">
        <f t="shared" ca="1" si="26"/>
        <v>5.125999999999987</v>
      </c>
      <c r="E75" s="46">
        <f t="shared" ca="1" si="7"/>
        <v>0.10450333979745463</v>
      </c>
      <c r="F75" s="46">
        <f t="shared" ca="1" si="32"/>
        <v>0.10505559146735322</v>
      </c>
      <c r="G75" s="46">
        <f t="shared" ca="1" si="33"/>
        <v>0.10395108812755605</v>
      </c>
      <c r="H75" s="46">
        <f t="shared" ca="1" si="34"/>
        <v>0.4991541724193157</v>
      </c>
      <c r="I75" s="46">
        <f t="shared" ca="1" si="28"/>
        <v>0.49908941469574963</v>
      </c>
      <c r="J75" s="46">
        <f t="shared" ca="1" si="35"/>
        <v>0.49902503667043491</v>
      </c>
      <c r="L75" s="59">
        <f ca="1">_xll.EURO(UnderlyingPrice,$D75,IntRate,Yield,$I75,$D$6,L$12,0)</f>
        <v>7.7781303746854658E-2</v>
      </c>
      <c r="M75" s="59">
        <f ca="1">_xll.EURO(UnderlyingPrice,$D75,IntRate,Yield,$I75,$D$6,M$12,0)</f>
        <v>0.56133027130731783</v>
      </c>
      <c r="O75" s="59">
        <f ca="1">_xll.EURO(UnderlyingPrice,$D75*(1+$P$8),IntRate,Yield,$H75,Expiry-Today,O$12,0)</f>
        <v>7.7294806848232867E-2</v>
      </c>
      <c r="P75" s="59">
        <f ca="1">_xll.EURO(UnderlyingPrice,$D75*(1+$P$8),IntRate,Yield,$H75,Expiry-Today,P$12,0)</f>
        <v>0.56339910637541246</v>
      </c>
      <c r="R75" s="59">
        <f ca="1">_xll.EURO(UnderlyingPrice,$D75*(1-$P$8),IntRate,Yield,$J75,Expiry-Today,R$12,0)</f>
        <v>7.8270607507342271E-2</v>
      </c>
      <c r="S75" s="59">
        <f ca="1">_xll.EURO(UnderlyingPrice,$D75*(1-$P$8),IntRate,Yield,$J75,Expiry-Today,S$12,0)</f>
        <v>0.55926424310108969</v>
      </c>
      <c r="U75" s="60">
        <f t="shared" ca="1" si="31"/>
        <v>0.42729108111528769</v>
      </c>
      <c r="V75" s="60"/>
      <c r="W75" s="63">
        <f t="shared" ca="1" si="36"/>
        <v>0.4285732950406842</v>
      </c>
      <c r="Z75" s="60">
        <f t="shared" ca="1" si="11"/>
        <v>0.61393691996712074</v>
      </c>
      <c r="AA75" s="60">
        <f t="shared" ca="1" si="12"/>
        <v>0.10743075933917674</v>
      </c>
      <c r="AB75" s="60">
        <f t="shared" ca="1" si="4"/>
        <v>-1.1541368052192112E-2</v>
      </c>
      <c r="AC75" s="60">
        <f t="shared" ca="1" si="13"/>
        <v>-0.35909707644460664</v>
      </c>
      <c r="AD75" s="61">
        <f t="shared" ca="1" si="5"/>
        <v>0.69830655894311611</v>
      </c>
      <c r="AE75" s="61">
        <f t="shared" ca="1" si="14"/>
        <v>0.42871617799037537</v>
      </c>
      <c r="AF75" s="61"/>
      <c r="AG75" s="98">
        <f t="shared" ca="1" si="15"/>
        <v>0.84746336374454156</v>
      </c>
      <c r="AH75" s="98">
        <f t="shared" ca="1" si="16"/>
        <v>0.85140660855501504</v>
      </c>
      <c r="AI75" s="98">
        <f t="shared" ca="1" si="17"/>
        <v>0.84351814681855186</v>
      </c>
      <c r="AJ75" s="63"/>
      <c r="AK75" s="98">
        <f t="shared" ca="1" si="18"/>
        <v>0.27849114108316819</v>
      </c>
      <c r="AL75" s="98"/>
      <c r="AM75" s="96">
        <v>3.1000000000000099</v>
      </c>
      <c r="AN75" s="97">
        <f t="shared" si="6"/>
        <v>3.2668190561998198E-3</v>
      </c>
      <c r="AX75" s="108">
        <f t="shared" ca="1" si="19"/>
        <v>0.49723738941991302</v>
      </c>
      <c r="AY75" s="108">
        <f t="shared" ca="1" si="20"/>
        <v>0.49727501547698211</v>
      </c>
      <c r="AZ75" s="108">
        <f t="shared" ca="1" si="21"/>
        <v>0.49719984087729779</v>
      </c>
      <c r="BB75" s="40">
        <f ca="1">_xll.EURO(UnderlyingPrice,$D75,IntRate,Yield,AX75,$D$6,1,0)</f>
        <v>7.7102384797065548E-2</v>
      </c>
      <c r="BC75" s="40">
        <f ca="1">_xll.EURO(UnderlyingPrice,$D75*(1+$P$8),IntRate,Yield,AY75,$D$6,1,0)</f>
        <v>7.6607828414956503E-2</v>
      </c>
      <c r="BD75" s="40">
        <f ca="1">_xll.EURO(UnderlyingPrice,$D75*(1-$P$8),IntRate,Yield,AZ75,$D$6,1,0)</f>
        <v>7.7599694745435821E-2</v>
      </c>
      <c r="BF75" s="60">
        <f t="shared" ca="1" si="22"/>
        <v>0.41917784377222583</v>
      </c>
      <c r="BG75" s="40">
        <f t="shared" ca="1" si="23"/>
        <v>0.42043571151685455</v>
      </c>
      <c r="BI75" s="59">
        <f t="shared" ca="1" si="24"/>
        <v>-6.7891894978910905E-4</v>
      </c>
      <c r="BJ75" s="47">
        <f t="shared" ca="1" si="25"/>
        <v>-8.8054208903658726E-3</v>
      </c>
    </row>
    <row r="76" spans="3:62" x14ac:dyDescent="0.2">
      <c r="C76" s="57">
        <v>63</v>
      </c>
      <c r="D76" s="64">
        <f t="shared" ca="1" si="26"/>
        <v>5.1489999999999867</v>
      </c>
      <c r="E76" s="46">
        <f t="shared" ca="1" si="7"/>
        <v>0.10945916828269486</v>
      </c>
      <c r="F76" s="46">
        <f t="shared" ca="1" si="32"/>
        <v>0.11001389786683613</v>
      </c>
      <c r="G76" s="46">
        <f t="shared" ca="1" si="33"/>
        <v>0.1089044386985536</v>
      </c>
      <c r="H76" s="46">
        <f t="shared" ca="1" si="34"/>
        <v>0.49975252392745217</v>
      </c>
      <c r="I76" s="46">
        <f t="shared" ca="1" si="28"/>
        <v>0.49968407247375485</v>
      </c>
      <c r="J76" s="46">
        <f t="shared" ca="1" si="35"/>
        <v>0.49961600003915008</v>
      </c>
      <c r="L76" s="59">
        <f ca="1">_xll.EURO(UnderlyingPrice,$D76,IntRate,Yield,$I76,$D$6,L$12,0)</f>
        <v>7.3514515623601007E-2</v>
      </c>
      <c r="M76" s="59">
        <f ca="1">_xll.EURO(UnderlyingPrice,$D76,IntRate,Yield,$I76,$D$6,M$12,0)</f>
        <v>0.5799946713364168</v>
      </c>
      <c r="O76" s="59">
        <f ca="1">_xll.EURO(UnderlyingPrice,$D76*(1+$P$8),IntRate,Yield,$H76,Expiry-Today,O$12,0)</f>
        <v>7.305059284595794E-2</v>
      </c>
      <c r="P76" s="59">
        <f ca="1">_xll.EURO(UnderlyingPrice,$D76*(1+$P$8),IntRate,Yield,$H76,Expiry-Today,P$12,0)</f>
        <v>0.5820975461195661</v>
      </c>
      <c r="R76" s="59">
        <f ca="1">_xll.EURO(UnderlyingPrice,$D76*(1-$P$8),IntRate,Yield,$J76,Expiry-Today,R$12,0)</f>
        <v>7.3981159790548756E-2</v>
      </c>
      <c r="S76" s="59">
        <f ca="1">_xll.EURO(UnderlyingPrice,$D76*(1-$P$8),IntRate,Yield,$J76,Expiry-Today,S$12,0)</f>
        <v>0.57789451794257252</v>
      </c>
      <c r="U76" s="60">
        <f t="shared" ca="1" si="31"/>
        <v>0.41058670378712392</v>
      </c>
      <c r="V76" s="60"/>
      <c r="W76" s="63">
        <f t="shared" ca="1" si="36"/>
        <v>0.41181879126202364</v>
      </c>
      <c r="Z76" s="60">
        <f t="shared" ca="1" si="11"/>
        <v>0.61119453325916895</v>
      </c>
      <c r="AA76" s="60">
        <f t="shared" ca="1" si="12"/>
        <v>0.11190765246130167</v>
      </c>
      <c r="AB76" s="60">
        <f t="shared" ca="1" si="4"/>
        <v>-1.2523322679399479E-2</v>
      </c>
      <c r="AC76" s="60">
        <f t="shared" ca="1" si="13"/>
        <v>-0.38964952345407922</v>
      </c>
      <c r="AD76" s="61">
        <f t="shared" ca="1" si="5"/>
        <v>0.67729420864052658</v>
      </c>
      <c r="AE76" s="61">
        <f t="shared" ca="1" si="14"/>
        <v>0.41395851772918485</v>
      </c>
      <c r="AF76" s="61"/>
      <c r="AG76" s="98">
        <f t="shared" ca="1" si="15"/>
        <v>0.88277916089368491</v>
      </c>
      <c r="AH76" s="98">
        <f t="shared" ca="1" si="16"/>
        <v>0.88672240570415883</v>
      </c>
      <c r="AI76" s="98">
        <f t="shared" ca="1" si="17"/>
        <v>0.87883394396769476</v>
      </c>
      <c r="AJ76" s="63"/>
      <c r="AK76" s="98">
        <f t="shared" ca="1" si="18"/>
        <v>0.2688046195884356</v>
      </c>
      <c r="AL76" s="98"/>
      <c r="AM76" s="96"/>
      <c r="AN76" s="97"/>
      <c r="AX76" s="108">
        <f t="shared" ca="1" si="19"/>
        <v>0.49757780129209916</v>
      </c>
      <c r="AY76" s="108">
        <f t="shared" ca="1" si="20"/>
        <v>0.49761629039608007</v>
      </c>
      <c r="AZ76" s="108">
        <f t="shared" ca="1" si="21"/>
        <v>0.49753938945790732</v>
      </c>
      <c r="BB76" s="40">
        <f ca="1">_xll.EURO(UnderlyingPrice,$D76,IntRate,Yield,AX76,$D$6,1,0)</f>
        <v>7.2761495653766772E-2</v>
      </c>
      <c r="BC76" s="40">
        <f ca="1">_xll.EURO(UnderlyingPrice,$D76*(1+$P$8),IntRate,Yield,AY76,$D$6,1,0)</f>
        <v>7.2289045905596816E-2</v>
      </c>
      <c r="BD76" s="40">
        <f ca="1">_xll.EURO(UnderlyingPrice,$D76*(1-$P$8),IntRate,Yield,AZ76,$D$6,1,0)</f>
        <v>7.3236622887373537E-2</v>
      </c>
      <c r="BF76" s="60">
        <f t="shared" ca="1" si="22"/>
        <v>0.40396275462883829</v>
      </c>
      <c r="BG76" s="40">
        <f t="shared" ca="1" si="23"/>
        <v>0.40517496497494399</v>
      </c>
      <c r="BI76" s="59">
        <f t="shared" ca="1" si="24"/>
        <v>-7.5301996983423436E-4</v>
      </c>
      <c r="BJ76" s="47">
        <f t="shared" ca="1" si="25"/>
        <v>-1.034915463279446E-2</v>
      </c>
    </row>
    <row r="77" spans="3:62" x14ac:dyDescent="0.2">
      <c r="C77" s="57">
        <v>64</v>
      </c>
      <c r="D77" s="64">
        <f t="shared" ca="1" si="26"/>
        <v>5.1719999999999864</v>
      </c>
      <c r="E77" s="46">
        <f t="shared" ca="1" si="7"/>
        <v>0.1144149967679351</v>
      </c>
      <c r="F77" s="46">
        <f t="shared" ca="1" si="32"/>
        <v>0.11497220426631904</v>
      </c>
      <c r="G77" s="46">
        <f t="shared" ca="1" si="33"/>
        <v>0.11385778926955115</v>
      </c>
      <c r="H77" s="46">
        <f t="shared" ca="1" si="34"/>
        <v>0.50038111946987329</v>
      </c>
      <c r="I77" s="46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0.50030898064099105</v>
      </c>
      <c r="J77" s="46">
        <f t="shared" ca="1" si="35"/>
        <v>0.50023722009401494</v>
      </c>
      <c r="L77" s="59">
        <f ca="1">_xll.EURO(UnderlyingPrice,$D77,IntRate,Yield,$I77,$D$6,L$12,0)</f>
        <v>6.9464935937443961E-2</v>
      </c>
      <c r="M77" s="59">
        <f ca="1">_xll.EURO(UnderlyingPrice,$D77,IntRate,Yield,$I77,$D$6,M$12,0)</f>
        <v>0.59887627980261238</v>
      </c>
      <c r="O77" s="59">
        <f ca="1">_xll.EURO(UnderlyingPrice,$D77*(1+$P$8),IntRate,Yield,$H77,Expiry-Today,O$12,0)</f>
        <v>6.9022820314441069E-2</v>
      </c>
      <c r="P77" s="59">
        <f ca="1">_xll.EURO(UnderlyingPrice,$D77*(1+$P$8),IntRate,Yield,$H77,Expiry-Today,P$12,0)</f>
        <v>0.60101242733447791</v>
      </c>
      <c r="R77" s="59">
        <f ca="1">_xll.EURO(UnderlyingPrice,$D77*(1-$P$8),IntRate,Yield,$J77,Expiry-Today,R$12,0)</f>
        <v>6.9909686845986418E-2</v>
      </c>
      <c r="S77" s="59">
        <f ca="1">_xll.EURO(UnderlyingPrice,$D77*(1-$P$8),IntRate,Yield,$J77,Expiry-Today,S$12,0)</f>
        <v>0.59674276755628508</v>
      </c>
      <c r="U77" s="60">
        <f t="shared" ca="1" si="31"/>
        <v>0.39406751739616741</v>
      </c>
      <c r="V77" s="60"/>
      <c r="W77" s="63">
        <f t="shared" ca="1" si="36"/>
        <v>0.39525003414103593</v>
      </c>
      <c r="Z77" s="60">
        <f t="shared" ca="1" si="11"/>
        <v>0.60847653746161279</v>
      </c>
      <c r="AA77" s="60">
        <f t="shared" ca="1" si="12"/>
        <v>0.11636459230690842</v>
      </c>
      <c r="AB77" s="60">
        <f t="shared" ref="AB77:AB143" ca="1" si="38">-(AA77^2)</f>
        <v>-1.354071834275301E-2</v>
      </c>
      <c r="AC77" s="60">
        <f t="shared" ca="1" si="13"/>
        <v>-0.42130467964054902</v>
      </c>
      <c r="AD77" s="61">
        <f t="shared" ref="AD77:AD143" ca="1" si="39">EXP(AC77)</f>
        <v>0.65619014317216262</v>
      </c>
      <c r="AE77" s="61">
        <f t="shared" ca="1" si="14"/>
        <v>0.39927630623383747</v>
      </c>
      <c r="AF77" s="61"/>
      <c r="AG77" s="98">
        <f t="shared" ca="1" si="15"/>
        <v>0.91793755739761407</v>
      </c>
      <c r="AH77" s="98">
        <f t="shared" ca="1" si="16"/>
        <v>0.92188080220808843</v>
      </c>
      <c r="AI77" s="98">
        <f t="shared" ca="1" si="17"/>
        <v>0.91399234047162348</v>
      </c>
      <c r="AJ77" s="63"/>
      <c r="AK77" s="98">
        <f t="shared" ca="1" si="18"/>
        <v>0.25914218067735867</v>
      </c>
      <c r="AL77" s="98"/>
      <c r="AM77" s="96"/>
      <c r="AN77" s="97"/>
      <c r="AX77" s="108">
        <f t="shared" ca="1" si="19"/>
        <v>0.49792438024461899</v>
      </c>
      <c r="AY77" s="108">
        <f t="shared" ca="1" si="20"/>
        <v>0.49796373014162881</v>
      </c>
      <c r="AZ77" s="108">
        <f t="shared" ca="1" si="21"/>
        <v>0.49788510735898867</v>
      </c>
      <c r="BB77" s="40">
        <f ca="1">_xll.EURO(UnderlyingPrice,$D77,IntRate,Yield,AX77,$D$6,1,0)</f>
        <v>6.863430904103307E-2</v>
      </c>
      <c r="BC77" s="40">
        <f ca="1">_xll.EURO(UnderlyingPrice,$D77*(1+$P$8),IntRate,Yield,AY77,$D$6,1,0)</f>
        <v>6.8183282390263611E-2</v>
      </c>
      <c r="BD77" s="40">
        <f ca="1">_xll.EURO(UnderlyingPrice,$D77*(1-$P$8),IntRate,Yield,AZ77,$D$6,1,0)</f>
        <v>6.9087936358001145E-2</v>
      </c>
      <c r="BF77" s="60">
        <f t="shared" ca="1" si="22"/>
        <v>0.38889071300930222</v>
      </c>
      <c r="BG77" s="40">
        <f t="shared" ca="1" si="23"/>
        <v>0.39005769521350925</v>
      </c>
      <c r="BI77" s="59">
        <f t="shared" ca="1" si="24"/>
        <v>-8.3062689641089094E-4</v>
      </c>
      <c r="BJ77" s="47">
        <f t="shared" ca="1" si="25"/>
        <v>-1.2102211095536783E-2</v>
      </c>
    </row>
    <row r="78" spans="3:62" x14ac:dyDescent="0.2">
      <c r="C78" s="57">
        <v>65</v>
      </c>
      <c r="D78" s="64">
        <f t="shared" ca="1" si="26"/>
        <v>5.1949999999999861</v>
      </c>
      <c r="E78" s="46">
        <f t="shared" ref="E78:E146" ca="1" si="40">+D78/UnderlyingPrice-1</f>
        <v>0.11937082525317511</v>
      </c>
      <c r="F78" s="46">
        <f t="shared" ca="1" si="32"/>
        <v>0.11993051066580174</v>
      </c>
      <c r="G78" s="46">
        <f t="shared" ca="1" si="33"/>
        <v>0.1188111398405487</v>
      </c>
      <c r="H78" s="46">
        <f t="shared" ca="1" si="34"/>
        <v>0.50103963179169375</v>
      </c>
      <c r="I78" s="46">
        <f t="shared" ca="1" si="37"/>
        <v>0.50096381243296428</v>
      </c>
      <c r="J78" s="46">
        <f t="shared" ca="1" si="35"/>
        <v>0.50088837056043745</v>
      </c>
      <c r="L78" s="59">
        <f ca="1">_xll.EURO(UnderlyingPrice,$D78,IntRate,Yield,$I78,$D$6,L$12,0)</f>
        <v>6.5623827963036452E-2</v>
      </c>
      <c r="M78" s="59">
        <f ca="1">_xll.EURO(UnderlyingPrice,$D78,IntRate,Yield,$I78,$D$6,M$12,0)</f>
        <v>0.61796635998055693</v>
      </c>
      <c r="O78" s="59">
        <f ca="1">_xll.EURO(UnderlyingPrice,$D78*(1+$P$8),IntRate,Yield,$H78,Expiry-Today,O$12,0)</f>
        <v>6.5202751908960965E-2</v>
      </c>
      <c r="P78" s="59">
        <f ca="1">_xll.EURO(UnderlyingPrice,$D78*(1+$P$8),IntRate,Yield,$H78,Expiry-Today,P$12,0)</f>
        <v>0.62013501267542503</v>
      </c>
      <c r="R78" s="59">
        <f ca="1">_xll.EURO(UnderlyingPrice,$D78*(1-$P$8),IntRate,Yield,$J78,Expiry-Today,R$12,0)</f>
        <v>6.6047452885965807E-2</v>
      </c>
      <c r="S78" s="59">
        <f ca="1">_xll.EURO(UnderlyingPrice,$D78*(1-$P$8),IntRate,Yield,$J78,Expiry-Today,S$12,0)</f>
        <v>0.61580025615454126</v>
      </c>
      <c r="U78" s="60">
        <f t="shared" ref="U78:U113" ca="1" si="41">(O78+R78-2*L78)/($P$8*D78)^2</f>
        <v>0.37777775200206165</v>
      </c>
      <c r="V78" s="60"/>
      <c r="W78" s="63">
        <f t="shared" ca="1" si="36"/>
        <v>0.37891138646280842</v>
      </c>
      <c r="Z78" s="60">
        <f t="shared" ref="Z78:Z113" ca="1" si="42">(1/(D78*SQRT(2*PI()*T/365.25*ATMImpVol^2)))</f>
        <v>0.60578260861433331</v>
      </c>
      <c r="AA78" s="60">
        <f t="shared" ref="AA78:AA113" ca="1" si="43">LN(D78/UnderlyingPrice)+0.5*T/365.25*ATMImpVol^2</f>
        <v>0.12080175594848788</v>
      </c>
      <c r="AB78" s="60">
        <f t="shared" ca="1" si="38"/>
        <v>-1.4593064240238027E-2</v>
      </c>
      <c r="AC78" s="60">
        <f t="shared" ref="AC78:AC141" ca="1" si="44">AB78/(2*T/365.25*ATMImpVol^2)</f>
        <v>-0.45404727423474617</v>
      </c>
      <c r="AD78" s="61">
        <f t="shared" ca="1" si="39"/>
        <v>0.63505271090536064</v>
      </c>
      <c r="AE78" s="61">
        <f t="shared" ref="AE78:AE141" ca="1" si="45">AD78*Z78</f>
        <v>0.38470388781985343</v>
      </c>
      <c r="AF78" s="61"/>
      <c r="AG78" s="98">
        <f t="shared" ref="AG78:AG113" ca="1" si="46">(LN($D78/UnderlyingPrice)+0.5*ATMImpVol^2*(T/365.25))/(ATMImpVol*SQRT(T/365.25))</f>
        <v>0.95293995008578192</v>
      </c>
      <c r="AH78" s="98">
        <f t="shared" ref="AH78:AH141" ca="1" si="47">(LN(($D78*(1+$P$8))/UnderlyingPrice)+0.5*ATMImpVol^2*(T/365.25))/(ATMImpVol*SQRT(T/365.25))</f>
        <v>0.95688319489625662</v>
      </c>
      <c r="AI78" s="98">
        <f t="shared" ref="AI78:AI141" ca="1" si="48">(LN($D78*(1-$P$8)/UnderlyingPrice)+0.5*ATMImpVol^2*(T/365.25))/(ATMImpVol*SQRT(T/365.25))</f>
        <v>0.94899473315979233</v>
      </c>
      <c r="AJ78" s="63"/>
      <c r="AK78" s="98">
        <f t="shared" ref="AK78:AK141" ca="1" si="49">W78/(AH78-AI78)*(D78*2*$P$8)</f>
        <v>0.24953466448029779</v>
      </c>
      <c r="AL78" s="98"/>
      <c r="AM78" s="96"/>
      <c r="AN78" s="97"/>
      <c r="AX78" s="108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0.49827705110790937</v>
      </c>
      <c r="AY78" s="108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0.4983172594312546</v>
      </c>
      <c r="AZ78" s="108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0.49823691952367677</v>
      </c>
      <c r="BB78" s="40">
        <f ca="1">_xll.EURO(UnderlyingPrice,$D78,IntRate,Yield,AX78,$D$6,1,0)</f>
        <v>6.4712853329492948E-2</v>
      </c>
      <c r="BC78" s="40">
        <f ca="1">_xll.EURO(UnderlyingPrice,$D78*(1+$P$8),IntRate,Yield,AY78,$D$6,1,0)</f>
        <v>6.428256391930276E-2</v>
      </c>
      <c r="BD78" s="40">
        <f ca="1">_xll.EURO(UnderlyingPrice,$D78*(1-$P$8),IntRate,Yield,AZ78,$D$6,1,0)</f>
        <v>6.514566609137773E-2</v>
      </c>
      <c r="BF78" s="60">
        <f t="shared" ref="BF78:BF141" ca="1" si="53">(BC78+BD78-2*BB78)/($P$8*$D78)^2</f>
        <v>0.37399575472371949</v>
      </c>
      <c r="BG78" s="40">
        <f t="shared" ref="BG78:BG141" ca="1" si="54">+BF78/$D$9</f>
        <v>0.37511804017721939</v>
      </c>
      <c r="BI78" s="59">
        <f t="shared" ref="BI78:BI113" ca="1" si="55">+BB78-L78</f>
        <v>-9.1097463354350428E-4</v>
      </c>
      <c r="BJ78" s="47">
        <f t="shared" ref="BJ78:BJ113" ca="1" si="56">+BI78/BB78</f>
        <v>-1.4077182301098237E-2</v>
      </c>
    </row>
    <row r="79" spans="3:62" x14ac:dyDescent="0.2">
      <c r="C79" s="57">
        <v>66</v>
      </c>
      <c r="D79" s="64">
        <f t="shared" ref="D79:D113" ca="1" si="57">D78+(ROUNDUP(MAX(StrikeRange),1)-ROUNDDOWN(MIN(StrikeRange),1))/100</f>
        <v>5.2179999999999858</v>
      </c>
      <c r="E79" s="46">
        <f t="shared" ca="1" si="40"/>
        <v>0.12432665373841534</v>
      </c>
      <c r="F79" s="46">
        <f t="shared" ca="1" si="32"/>
        <v>0.12488881706528443</v>
      </c>
      <c r="G79" s="46">
        <f t="shared" ca="1" si="33"/>
        <v>0.12376449041154625</v>
      </c>
      <c r="H79" s="46">
        <f t="shared" ca="1" si="34"/>
        <v>0.50172773363802836</v>
      </c>
      <c r="I79" s="46">
        <f t="shared" ca="1" si="37"/>
        <v>0.5016482410851818</v>
      </c>
      <c r="J79" s="46">
        <f t="shared" ca="1" si="35"/>
        <v>0.50156912516382612</v>
      </c>
      <c r="L79" s="59">
        <f ca="1">_xll.EURO(UnderlyingPrice,$D79,IntRate,Yield,$I79,$D$6,L$12,0)</f>
        <v>6.1982576153485791E-2</v>
      </c>
      <c r="M79" s="59">
        <f ca="1">_xll.EURO(UnderlyingPrice,$D79,IntRate,Yield,$I79,$D$6,M$12,0)</f>
        <v>0.63725629632335723</v>
      </c>
      <c r="O79" s="59">
        <f ca="1">_xll.EURO(UnderlyingPrice,$D79*(1+$P$8),IntRate,Yield,$H79,Expiry-Today,O$12,0)</f>
        <v>6.1581774200619388E-2</v>
      </c>
      <c r="P79" s="59">
        <f ca="1">_xll.EURO(UnderlyingPrice,$D79*(1+$P$8),IntRate,Yield,$H79,Expiry-Today,P$12,0)</f>
        <v>0.63945668871351247</v>
      </c>
      <c r="R79" s="59">
        <f ca="1">_xll.EURO(UnderlyingPrice,$D79*(1-$P$8),IntRate,Yield,$J79,Expiry-Today,R$12,0)</f>
        <v>6.2385840545865601E-2</v>
      </c>
      <c r="S79" s="59">
        <f ca="1">_xll.EURO(UnderlyingPrice,$D79*(1-$P$8),IntRate,Yield,$J79,Expiry-Today,S$12,0)</f>
        <v>0.63505836637271695</v>
      </c>
      <c r="U79" s="60">
        <f t="shared" ca="1" si="41"/>
        <v>0.36175739129368295</v>
      </c>
      <c r="V79" s="60"/>
      <c r="W79" s="63">
        <f t="shared" ca="1" si="36"/>
        <v>0.36284295189916332</v>
      </c>
      <c r="Z79" s="60">
        <f t="shared" ca="1" si="42"/>
        <v>0.60311242846904212</v>
      </c>
      <c r="AA79" s="60">
        <f t="shared" ca="1" si="43"/>
        <v>0.12521931811183384</v>
      </c>
      <c r="AB79" s="60">
        <f t="shared" ca="1" si="38"/>
        <v>-1.5679877628392638E-2</v>
      </c>
      <c r="AC79" s="60">
        <f t="shared" ca="1" si="44"/>
        <v>-0.48786228720047969</v>
      </c>
      <c r="AD79" s="61">
        <f t="shared" ca="1" si="39"/>
        <v>0.6139374142615277</v>
      </c>
      <c r="AE79" s="61">
        <f t="shared" ca="1" si="45"/>
        <v>0.37027328484327432</v>
      </c>
      <c r="AF79" s="61"/>
      <c r="AG79" s="98">
        <f t="shared" ca="1" si="46"/>
        <v>0.98778771727581194</v>
      </c>
      <c r="AH79" s="98">
        <f t="shared" ca="1" si="47"/>
        <v>0.99173096208628564</v>
      </c>
      <c r="AI79" s="98">
        <f t="shared" ca="1" si="48"/>
        <v>0.98384250034982212</v>
      </c>
      <c r="AJ79" s="63"/>
      <c r="AK79" s="98">
        <f t="shared" ca="1" si="49"/>
        <v>0.24001061122705314</v>
      </c>
      <c r="AL79" s="98"/>
      <c r="AM79" s="96"/>
      <c r="AN79" s="97"/>
      <c r="AX79" s="108">
        <f t="shared" ca="1" si="50"/>
        <v>0.49863573871240741</v>
      </c>
      <c r="AY79" s="108">
        <f t="shared" ca="1" si="51"/>
        <v>0.49867680298258371</v>
      </c>
      <c r="AZ79" s="108">
        <f t="shared" ca="1" si="52"/>
        <v>0.49859475089510646</v>
      </c>
      <c r="BB79" s="40">
        <f ca="1">_xll.EURO(UnderlyingPrice,$D79,IntRate,Yield,AX79,$D$6,1,0)</f>
        <v>6.098925044193082E-2</v>
      </c>
      <c r="BC79" s="40">
        <f ca="1">_xll.EURO(UnderlyingPrice,$D79*(1+$P$8),IntRate,Yield,AY79,$D$6,1,0)</f>
        <v>6.0579012215671524E-2</v>
      </c>
      <c r="BD79" s="40">
        <f ca="1">_xll.EURO(UnderlyingPrice,$D79*(1-$P$8),IntRate,Yield,AZ79,$D$6,1,0)</f>
        <v>6.1401934442140593E-2</v>
      </c>
      <c r="BF79" s="60">
        <f t="shared" ca="1" si="53"/>
        <v>0.3593090507204198</v>
      </c>
      <c r="BG79" s="40">
        <f t="shared" ca="1" si="54"/>
        <v>0.360387264352102</v>
      </c>
      <c r="BI79" s="59">
        <f t="shared" ca="1" si="55"/>
        <v>-9.9332571155497096E-4</v>
      </c>
      <c r="BJ79" s="47">
        <f t="shared" ca="1" si="56"/>
        <v>-1.6286898172338381E-2</v>
      </c>
    </row>
    <row r="80" spans="3:62" x14ac:dyDescent="0.2">
      <c r="C80" s="57">
        <v>67</v>
      </c>
      <c r="D80" s="64">
        <f t="shared" ca="1" si="57"/>
        <v>5.2409999999999854</v>
      </c>
      <c r="E80" s="46">
        <f t="shared" ca="1" si="40"/>
        <v>0.12928248222365557</v>
      </c>
      <c r="F80" s="46">
        <f t="shared" ca="1" si="32"/>
        <v>0.12984712346476734</v>
      </c>
      <c r="G80" s="46">
        <f t="shared" ca="1" si="33"/>
        <v>0.1287178409825438</v>
      </c>
      <c r="H80" s="46">
        <f t="shared" ca="1" si="34"/>
        <v>0.50244509775399171</v>
      </c>
      <c r="I80" s="46">
        <f t="shared" ca="1" si="37"/>
        <v>0.50236193983314981</v>
      </c>
      <c r="J80" s="46">
        <f t="shared" ca="1" si="35"/>
        <v>0.5022791576295893</v>
      </c>
      <c r="L80" s="59">
        <f ca="1">_xll.EURO(UnderlyingPrice,$D80,IntRate,Yield,$I80,$D$6,L$12,0)</f>
        <v>5.8532707292849095E-2</v>
      </c>
      <c r="M80" s="59">
        <f ca="1">_xll.EURO(UnderlyingPrice,$D80,IntRate,Yield,$I80,$D$6,M$12,0)</f>
        <v>0.65673761561507327</v>
      </c>
      <c r="O80" s="59">
        <f ca="1">_xll.EURO(UnderlyingPrice,$D80*(1+$P$8),IntRate,Yield,$H80,Expiry-Today,O$12,0)</f>
        <v>5.8151418628652252E-2</v>
      </c>
      <c r="P80" s="59">
        <f ca="1">_xll.EURO(UnderlyingPrice,$D80*(1+$P$8),IntRate,Yield,$H80,Expiry-Today,P$12,0)</f>
        <v>0.6589689868879729</v>
      </c>
      <c r="R80" s="59">
        <f ca="1">_xll.EURO(UnderlyingPrice,$D80*(1-$P$8),IntRate,Yield,$J80,Expiry-Today,R$12,0)</f>
        <v>5.8916372235832237E-2</v>
      </c>
      <c r="S80" s="59">
        <f ca="1">_xll.EURO(UnderlyingPrice,$D80*(1-$P$8),IntRate,Yield,$J80,Expiry-Today,S$12,0)</f>
        <v>0.65450862062096027</v>
      </c>
      <c r="U80" s="60">
        <f t="shared" ca="1" si="41"/>
        <v>0.34604219876852615</v>
      </c>
      <c r="V80" s="60"/>
      <c r="W80" s="63">
        <f t="shared" ca="1" si="36"/>
        <v>0.34708060126660245</v>
      </c>
      <c r="Z80" s="60">
        <f t="shared" ca="1" si="42"/>
        <v>0.60046568436394998</v>
      </c>
      <c r="AA80" s="60">
        <f t="shared" ca="1" si="43"/>
        <v>0.12961745121732635</v>
      </c>
      <c r="AB80" s="60">
        <f t="shared" ca="1" si="38"/>
        <v>-1.6800683660075973E-2</v>
      </c>
      <c r="AC80" s="60">
        <f t="shared" ca="1" si="44"/>
        <v>-0.52273494418697286</v>
      </c>
      <c r="AD80" s="61">
        <f t="shared" ca="1" si="39"/>
        <v>0.59289678891081976</v>
      </c>
      <c r="AE80" s="61">
        <f t="shared" ca="1" si="45"/>
        <v>0.35601417611052377</v>
      </c>
      <c r="AF80" s="61"/>
      <c r="AG80" s="98">
        <f t="shared" ca="1" si="46"/>
        <v>1.0224822190991616</v>
      </c>
      <c r="AH80" s="98">
        <f t="shared" ca="1" si="47"/>
        <v>1.0264254639096357</v>
      </c>
      <c r="AI80" s="98">
        <f t="shared" ca="1" si="48"/>
        <v>1.0185370021731714</v>
      </c>
      <c r="AJ80" s="63"/>
      <c r="AK80" s="98">
        <f t="shared" ca="1" si="49"/>
        <v>0.23059621660199359</v>
      </c>
      <c r="AL80" s="98"/>
      <c r="AM80" s="96"/>
      <c r="AN80" s="97"/>
      <c r="AX80" s="108">
        <f t="shared" ca="1" si="50"/>
        <v>0.49900036788854968</v>
      </c>
      <c r="AY80" s="108">
        <f t="shared" ca="1" si="51"/>
        <v>0.49904228551324231</v>
      </c>
      <c r="AZ80" s="108">
        <f t="shared" ca="1" si="52"/>
        <v>0.4989585264164127</v>
      </c>
      <c r="BB80" s="40">
        <f ca="1">_xll.EURO(UnderlyingPrice,$D80,IntRate,Yield,AX80,$D$6,1,0)</f>
        <v>5.7455732343275279E-2</v>
      </c>
      <c r="BC80" s="40">
        <f ca="1">_xll.EURO(UnderlyingPrice,$D80*(1+$P$8),IntRate,Yield,AY80,$D$6,1,0)</f>
        <v>5.7064861035337922E-2</v>
      </c>
      <c r="BD80" s="40">
        <f ca="1">_xll.EURO(UnderlyingPrice,$D80*(1-$P$8),IntRate,Yield,AZ80,$D$6,1,0)</f>
        <v>5.7848971804412175E-2</v>
      </c>
      <c r="BF80" s="60">
        <f t="shared" ca="1" si="53"/>
        <v>0.34485892182114852</v>
      </c>
      <c r="BG80" s="40">
        <f t="shared" ca="1" si="54"/>
        <v>0.34589377354494805</v>
      </c>
      <c r="BI80" s="59">
        <f t="shared" ca="1" si="55"/>
        <v>-1.0769749495738168E-3</v>
      </c>
      <c r="BJ80" s="47">
        <f t="shared" ca="1" si="56"/>
        <v>-1.8744429940241947E-2</v>
      </c>
    </row>
    <row r="81" spans="3:62" x14ac:dyDescent="0.2">
      <c r="C81" s="57">
        <v>68</v>
      </c>
      <c r="D81" s="64">
        <f t="shared" ca="1" si="57"/>
        <v>5.2639999999999851</v>
      </c>
      <c r="E81" s="46">
        <f t="shared" ca="1" si="40"/>
        <v>0.1342383107088958</v>
      </c>
      <c r="F81" s="46">
        <f t="shared" ca="1" si="32"/>
        <v>0.13480542986425004</v>
      </c>
      <c r="G81" s="46">
        <f t="shared" ca="1" si="33"/>
        <v>0.13367119155354135</v>
      </c>
      <c r="H81" s="46">
        <f t="shared" ca="1" si="34"/>
        <v>0.50319139688469872</v>
      </c>
      <c r="I81" s="46">
        <f t="shared" ca="1" si="37"/>
        <v>0.50310458191237517</v>
      </c>
      <c r="J81" s="46">
        <f t="shared" ca="1" si="35"/>
        <v>0.5030181416831353</v>
      </c>
      <c r="L81" s="59">
        <f ca="1">_xll.EURO(UnderlyingPrice,$D81,IntRate,Yield,$I81,$D$6,L$12,0)</f>
        <v>5.5265909417821502E-2</v>
      </c>
      <c r="M81" s="59">
        <f ca="1">_xll.EURO(UnderlyingPrice,$D81,IntRate,Yield,$I81,$D$6,M$12,0)</f>
        <v>0.67640200589239807</v>
      </c>
      <c r="O81" s="59">
        <f ca="1">_xll.EURO(UnderlyingPrice,$D81*(1+$P$8),IntRate,Yield,$H81,Expiry-Today,O$12,0)</f>
        <v>5.4903380218201847E-2</v>
      </c>
      <c r="P81" s="59">
        <f ca="1">_xll.EURO(UnderlyingPrice,$D81*(1+$P$8),IntRate,Yield,$H81,Expiry-Today,P$12,0)</f>
        <v>0.67866360222395183</v>
      </c>
      <c r="R81" s="59">
        <f ca="1">_xll.EURO(UnderlyingPrice,$D81*(1-$P$8),IntRate,Yield,$J81,Expiry-Today,R$12,0)</f>
        <v>5.563072926567314E-2</v>
      </c>
      <c r="S81" s="59">
        <f ca="1">_xll.EURO(UnderlyingPrice,$D81*(1-$P$8),IntRate,Yield,$J81,Expiry-Today,S$12,0)</f>
        <v>0.6741427002090763</v>
      </c>
      <c r="U81" s="60">
        <f t="shared" ca="1" si="41"/>
        <v>0.33066378382267447</v>
      </c>
      <c r="V81" s="60"/>
      <c r="W81" s="63">
        <f t="shared" ca="1" si="36"/>
        <v>0.33165603881459965</v>
      </c>
      <c r="Z81" s="60">
        <f t="shared" ca="1" si="42"/>
        <v>0.59784206910172144</v>
      </c>
      <c r="AA81" s="60">
        <f t="shared" ca="1" si="43"/>
        <v>0.13399632542031323</v>
      </c>
      <c r="AB81" s="60">
        <f t="shared" ca="1" si="38"/>
        <v>-1.7955015226146481E-2</v>
      </c>
      <c r="AC81" s="60">
        <f t="shared" ca="1" si="44"/>
        <v>-0.55865071160285662</v>
      </c>
      <c r="AD81" s="61">
        <f t="shared" ca="1" si="39"/>
        <v>0.57198030981061354</v>
      </c>
      <c r="AE81" s="61">
        <f t="shared" ca="1" si="45"/>
        <v>0.34195389190262088</v>
      </c>
      <c r="AF81" s="61"/>
      <c r="AG81" s="98">
        <f t="shared" ca="1" si="46"/>
        <v>1.0570247978196696</v>
      </c>
      <c r="AH81" s="98">
        <f t="shared" ca="1" si="47"/>
        <v>1.0609680426301427</v>
      </c>
      <c r="AI81" s="98">
        <f t="shared" ca="1" si="48"/>
        <v>1.0530795808936788</v>
      </c>
      <c r="AJ81" s="63"/>
      <c r="AK81" s="98">
        <f t="shared" ca="1" si="49"/>
        <v>0.22131531427097373</v>
      </c>
      <c r="AL81" s="98"/>
      <c r="AM81" s="96"/>
      <c r="AN81" s="97"/>
      <c r="AX81" s="108">
        <f t="shared" ca="1" si="50"/>
        <v>0.49937086346677345</v>
      </c>
      <c r="AY81" s="108">
        <f t="shared" ca="1" si="51"/>
        <v>0.49941363174085646</v>
      </c>
      <c r="AZ81" s="108">
        <f t="shared" ca="1" si="52"/>
        <v>0.49932817103073035</v>
      </c>
      <c r="BB81" s="40">
        <f ca="1">_xll.EURO(UnderlyingPrice,$D81,IntRate,Yield,AX81,$D$6,1,0)</f>
        <v>5.4104656023871045E-2</v>
      </c>
      <c r="BC81" s="40">
        <f ca="1">_xll.EURO(UnderlyingPrice,$D81*(1+$P$8),IntRate,Yield,AY81,$D$6,1,0)</f>
        <v>5.3732471018137495E-2</v>
      </c>
      <c r="BD81" s="40">
        <f ca="1">_xll.EURO(UnderlyingPrice,$D81*(1-$P$8),IntRate,Yield,AZ81,$D$6,1,0)</f>
        <v>5.4479131726966279E-2</v>
      </c>
      <c r="BF81" s="60">
        <f t="shared" ca="1" si="53"/>
        <v>0.33067087588175853</v>
      </c>
      <c r="BG81" s="40">
        <f t="shared" ca="1" si="54"/>
        <v>0.33166315215551551</v>
      </c>
      <c r="BI81" s="59">
        <f t="shared" ca="1" si="55"/>
        <v>-1.1612533939504566E-3</v>
      </c>
      <c r="BJ81" s="47">
        <f t="shared" ca="1" si="56"/>
        <v>-2.1463095402327482E-2</v>
      </c>
    </row>
    <row r="82" spans="3:62" x14ac:dyDescent="0.2">
      <c r="C82" s="57">
        <v>69</v>
      </c>
      <c r="D82" s="64">
        <f t="shared" ca="1" si="57"/>
        <v>5.2869999999999848</v>
      </c>
      <c r="E82" s="46">
        <f t="shared" ca="1" si="40"/>
        <v>0.13919413919413581</v>
      </c>
      <c r="F82" s="46">
        <f t="shared" ca="1" si="32"/>
        <v>0.13976373626373295</v>
      </c>
      <c r="G82" s="46">
        <f t="shared" ca="1" si="33"/>
        <v>0.1386245421245389</v>
      </c>
      <c r="H82" s="46">
        <f t="shared" ca="1" si="34"/>
        <v>0.5039663037752643</v>
      </c>
      <c r="I82" s="46">
        <f t="shared" ca="1" si="37"/>
        <v>0.5038758405583641</v>
      </c>
      <c r="J82" s="46">
        <f t="shared" ca="1" si="35"/>
        <v>0.50378575104987233</v>
      </c>
      <c r="L82" s="59">
        <f ca="1">_xll.EURO(UnderlyingPrice,$D82,IntRate,Yield,$I82,$D$6,L$12,0)</f>
        <v>5.217404854384966E-2</v>
      </c>
      <c r="M82" s="59">
        <f ca="1">_xll.EURO(UnderlyingPrice,$D82,IntRate,Yield,$I82,$D$6,M$12,0)</f>
        <v>0.69624133317077908</v>
      </c>
      <c r="O82" s="59">
        <f ca="1">_xll.EURO(UnderlyingPrice,$D82*(1+$P$8),IntRate,Yield,$H82,Expiry-Today,O$12,0)</f>
        <v>5.1829534101175079E-2</v>
      </c>
      <c r="P82" s="59">
        <f ca="1">_xll.EURO(UnderlyingPrice,$D82*(1+$P$8),IntRate,Yield,$H82,Expiry-Today,P$12,0)</f>
        <v>0.69853240985335407</v>
      </c>
      <c r="R82" s="59">
        <f ca="1">_xll.EURO(UnderlyingPrice,$D82*(1-$P$8),IntRate,Yield,$J82,Expiry-Today,R$12,0)</f>
        <v>5.2520768775783933E-2</v>
      </c>
      <c r="S82" s="59">
        <f ca="1">_xll.EURO(UnderlyingPrice,$D82*(1-$P$8),IntRate,Yield,$J82,Expiry-Today,S$12,0)</f>
        <v>0.69395246227746421</v>
      </c>
      <c r="U82" s="60">
        <f t="shared" ca="1" si="41"/>
        <v>0.31564970535277598</v>
      </c>
      <c r="V82" s="60"/>
      <c r="W82" s="63">
        <f t="shared" ca="1" si="36"/>
        <v>0.31659690613846575</v>
      </c>
      <c r="Z82" s="60">
        <f t="shared" ca="1" si="42"/>
        <v>0.59524128083061512</v>
      </c>
      <c r="AA82" s="60">
        <f t="shared" ca="1" si="43"/>
        <v>0.1383561086506101</v>
      </c>
      <c r="AB82" s="60">
        <f t="shared" ca="1" si="38"/>
        <v>-1.9142412800939427E-2</v>
      </c>
      <c r="AC82" s="60">
        <f t="shared" ca="1" si="44"/>
        <v>-0.59559529180837023</v>
      </c>
      <c r="AD82" s="61">
        <f t="shared" ca="1" si="39"/>
        <v>0.55123432290043317</v>
      </c>
      <c r="AE82" s="61">
        <f t="shared" ca="1" si="45"/>
        <v>0.32811742440105074</v>
      </c>
      <c r="AF82" s="61"/>
      <c r="AG82" s="98">
        <f t="shared" ca="1" si="46"/>
        <v>1.0914167781451505</v>
      </c>
      <c r="AH82" s="98">
        <f t="shared" ca="1" si="47"/>
        <v>1.0953600229556253</v>
      </c>
      <c r="AI82" s="98">
        <f t="shared" ca="1" si="48"/>
        <v>1.0874715612191608</v>
      </c>
      <c r="AJ82" s="63"/>
      <c r="AK82" s="98">
        <f t="shared" ca="1" si="49"/>
        <v>0.2121893847841945</v>
      </c>
      <c r="AL82" s="98"/>
      <c r="AM82" s="96"/>
      <c r="AN82" s="97"/>
      <c r="AX82" s="108">
        <f t="shared" ca="1" si="50"/>
        <v>0.49974715027751548</v>
      </c>
      <c r="AY82" s="108">
        <f t="shared" ca="1" si="51"/>
        <v>0.49979076638305253</v>
      </c>
      <c r="AZ82" s="108">
        <f t="shared" ca="1" si="52"/>
        <v>0.49970360968119432</v>
      </c>
      <c r="BB82" s="40">
        <f ca="1">_xll.EURO(UnderlyingPrice,$D82,IntRate,Yield,AX82,$D$6,1,0)</f>
        <v>5.0928516995810691E-2</v>
      </c>
      <c r="BC82" s="40">
        <f ca="1">_xll.EURO(UnderlyingPrice,$D82*(1+$P$8),IntRate,Yield,AY82,$D$6,1,0)</f>
        <v>5.057434305013575E-2</v>
      </c>
      <c r="BD82" s="40">
        <f ca="1">_xll.EURO(UnderlyingPrice,$D82*(1-$P$8),IntRate,Yield,AZ82,$D$6,1,0)</f>
        <v>5.1284904543152487E-2</v>
      </c>
      <c r="BF82" s="60">
        <f t="shared" ca="1" si="53"/>
        <v>0.31676766528892741</v>
      </c>
      <c r="BG82" s="40">
        <f t="shared" ca="1" si="54"/>
        <v>0.31771822084578266</v>
      </c>
      <c r="BI82" s="59">
        <f t="shared" ca="1" si="55"/>
        <v>-1.2455315480389695E-3</v>
      </c>
      <c r="BJ82" s="47">
        <f t="shared" ca="1" si="56"/>
        <v>-2.4456466072660728E-2</v>
      </c>
    </row>
    <row r="83" spans="3:62" x14ac:dyDescent="0.2">
      <c r="C83" s="57">
        <v>70</v>
      </c>
      <c r="D83" s="64">
        <f t="shared" ca="1" si="57"/>
        <v>5.3099999999999845</v>
      </c>
      <c r="E83" s="46">
        <f t="shared" ca="1" si="40"/>
        <v>0.14414996767937605</v>
      </c>
      <c r="F83" s="46">
        <f t="shared" ca="1" si="32"/>
        <v>0.14472204266321587</v>
      </c>
      <c r="G83" s="46">
        <f t="shared" ca="1" si="33"/>
        <v>0.14357789269553645</v>
      </c>
      <c r="H83" s="46">
        <f t="shared" ca="1" si="34"/>
        <v>0.50476949117080283</v>
      </c>
      <c r="I83" s="46">
        <f t="shared" ca="1" si="37"/>
        <v>0.50467538900662356</v>
      </c>
      <c r="J83" s="46">
        <f t="shared" ca="1" si="35"/>
        <v>0.50458165945520861</v>
      </c>
      <c r="L83" s="59">
        <f ca="1">_xll.EURO(UnderlyingPrice,$D83,IntRate,Yield,$I83,$D$6,L$12,0)</f>
        <v>4.9249183249680972E-2</v>
      </c>
      <c r="M83" s="59">
        <f ca="1">_xll.EURO(UnderlyingPrice,$D83,IntRate,Yield,$I83,$D$6,M$12,0)</f>
        <v>0.71624765602896234</v>
      </c>
      <c r="O83" s="59">
        <f ca="1">_xll.EURO(UnderlyingPrice,$D83*(1+$P$8),IntRate,Yield,$H83,Expiry-Today,O$12,0)</f>
        <v>4.8921949896355232E-2</v>
      </c>
      <c r="P83" s="59">
        <f ca="1">_xll.EURO(UnderlyingPrice,$D83*(1+$P$8),IntRate,Yield,$H83,Expiry-Today,P$12,0)</f>
        <v>0.71856747939496168</v>
      </c>
      <c r="R83" s="59">
        <f ca="1">_xll.EURO(UnderlyingPrice,$D83*(1-$P$8),IntRate,Yield,$J83,Expiry-Today,R$12,0)</f>
        <v>4.9578538525921867E-2</v>
      </c>
      <c r="S83" s="59">
        <f ca="1">_xll.EURO(UnderlyingPrice,$D83*(1-$P$8),IntRate,Yield,$J83,Expiry-Today,S$12,0)</f>
        <v>0.71392995458587682</v>
      </c>
      <c r="U83" s="60">
        <f t="shared" ca="1" si="41"/>
        <v>0.30102360470487699</v>
      </c>
      <c r="V83" s="60"/>
      <c r="W83" s="63">
        <f t="shared" ca="1" si="36"/>
        <v>0.30192691552713474</v>
      </c>
      <c r="Z83" s="60">
        <f t="shared" ca="1" si="42"/>
        <v>0.59266302292871231</v>
      </c>
      <c r="AA83" s="60">
        <f t="shared" ca="1" si="43"/>
        <v>0.1426969666511444</v>
      </c>
      <c r="AB83" s="60">
        <f t="shared" ca="1" si="38"/>
        <v>-2.0362424291437815E-2</v>
      </c>
      <c r="AC83" s="60">
        <f t="shared" ca="1" si="44"/>
        <v>-0.63355461842247873</v>
      </c>
      <c r="AD83" s="61">
        <f t="shared" ca="1" si="39"/>
        <v>0.53070200112795973</v>
      </c>
      <c r="AE83" s="61">
        <f t="shared" ca="1" si="45"/>
        <v>0.31452745226281353</v>
      </c>
      <c r="AF83" s="61"/>
      <c r="AG83" s="98">
        <f t="shared" ca="1" si="46"/>
        <v>1.1256594675322362</v>
      </c>
      <c r="AH83" s="98">
        <f t="shared" ca="1" si="47"/>
        <v>1.1296027123427117</v>
      </c>
      <c r="AI83" s="98">
        <f t="shared" ca="1" si="48"/>
        <v>1.1217142506062463</v>
      </c>
      <c r="AJ83" s="63"/>
      <c r="AK83" s="98">
        <f t="shared" ca="1" si="49"/>
        <v>0.20323758611110967</v>
      </c>
      <c r="AL83" s="98"/>
      <c r="AM83" s="96"/>
      <c r="AN83" s="97"/>
      <c r="AX83" s="108">
        <f t="shared" ca="1" si="50"/>
        <v>0.50012915315121254</v>
      </c>
      <c r="AY83" s="108">
        <f t="shared" ca="1" si="51"/>
        <v>0.50017361415745654</v>
      </c>
      <c r="AZ83" s="108">
        <f t="shared" ca="1" si="52"/>
        <v>0.50008476731093943</v>
      </c>
      <c r="BB83" s="40">
        <f ca="1">_xll.EURO(UnderlyingPrice,$D83,IntRate,Yield,AX83,$D$6,1,0)</f>
        <v>4.7919961332040684E-2</v>
      </c>
      <c r="BC83" s="40">
        <f ca="1">_xll.EURO(UnderlyingPrice,$D83*(1+$P$8),IntRate,Yield,AY83,$D$6,1,0)</f>
        <v>4.758313016835769E-2</v>
      </c>
      <c r="BD83" s="40">
        <f ca="1">_xll.EURO(UnderlyingPrice,$D83*(1-$P$8),IntRate,Yield,AZ83,$D$6,1,0)</f>
        <v>4.825892954411215E-2</v>
      </c>
      <c r="BF83" s="60">
        <f t="shared" ca="1" si="53"/>
        <v>0.30316935866635086</v>
      </c>
      <c r="BG83" s="40">
        <f t="shared" ca="1" si="54"/>
        <v>0.30407910846131708</v>
      </c>
      <c r="BI83" s="59">
        <f t="shared" ca="1" si="55"/>
        <v>-1.3292219176402886E-3</v>
      </c>
      <c r="BJ83" s="47">
        <f t="shared" ca="1" si="56"/>
        <v>-2.7738376256817472E-2</v>
      </c>
    </row>
    <row r="84" spans="3:62" x14ac:dyDescent="0.2">
      <c r="C84" s="57">
        <v>71</v>
      </c>
      <c r="D84" s="64">
        <f t="shared" ca="1" si="57"/>
        <v>5.3329999999999842</v>
      </c>
      <c r="E84" s="46">
        <f t="shared" ca="1" si="40"/>
        <v>0.14910579616461628</v>
      </c>
      <c r="F84" s="46">
        <f t="shared" ca="1" si="32"/>
        <v>0.14968034906269856</v>
      </c>
      <c r="G84" s="46">
        <f t="shared" ca="1" si="33"/>
        <v>0.148531243266534</v>
      </c>
      <c r="H84" s="46">
        <f t="shared" ca="1" si="34"/>
        <v>0.50560063181642922</v>
      </c>
      <c r="I84" s="46">
        <f t="shared" ca="1" si="37"/>
        <v>0.50550290049265989</v>
      </c>
      <c r="J84" s="46">
        <f t="shared" ca="1" si="35"/>
        <v>0.50540554062455267</v>
      </c>
      <c r="L84" s="59">
        <f ca="1">_xll.EURO(UnderlyingPrice,$D84,IntRate,Yield,$I84,$D$6,L$12,0)</f>
        <v>4.6483577190523984E-2</v>
      </c>
      <c r="M84" s="59">
        <f ca="1">_xll.EURO(UnderlyingPrice,$D84,IntRate,Yield,$I84,$D$6,M$12,0)</f>
        <v>0.73641323812215687</v>
      </c>
      <c r="O84" s="59">
        <f ca="1">_xll.EURO(UnderlyingPrice,$D84*(1+$P$8),IntRate,Yield,$H84,Expiry-Today,O$12,0)</f>
        <v>4.6172904020880368E-2</v>
      </c>
      <c r="P84" s="59">
        <f ca="1">_xll.EURO(UnderlyingPrice,$D84*(1+$P$8),IntRate,Yield,$H84,Expiry-Today,P$12,0)</f>
        <v>0.73876108726591605</v>
      </c>
      <c r="R84" s="59">
        <f ca="1">_xll.EURO(UnderlyingPrice,$D84*(1-$P$8),IntRate,Yield,$J84,Expiry-Today,R$12,0)</f>
        <v>4.6796289610048003E-2</v>
      </c>
      <c r="S84" s="59">
        <f ca="1">_xll.EURO(UnderlyingPrice,$D84*(1-$P$8),IntRate,Yield,$J84,Expiry-Today,S$12,0)</f>
        <v>0.73406742822827908</v>
      </c>
      <c r="U84" s="60">
        <f t="shared" ca="1" si="41"/>
        <v>0.28680536398189155</v>
      </c>
      <c r="V84" s="60"/>
      <c r="W84" s="63">
        <f t="shared" ca="1" si="36"/>
        <v>0.28766600874568143</v>
      </c>
      <c r="Z84" s="60">
        <f t="shared" ca="1" si="42"/>
        <v>0.59010700389114246</v>
      </c>
      <c r="AA84" s="60">
        <f t="shared" ca="1" si="43"/>
        <v>0.14701906301576209</v>
      </c>
      <c r="AB84" s="60">
        <f t="shared" ca="1" si="38"/>
        <v>-2.1614604890032627E-2</v>
      </c>
      <c r="AC84" s="60">
        <f t="shared" ca="1" si="44"/>
        <v>-0.67251485174166914</v>
      </c>
      <c r="AD84" s="61">
        <f t="shared" ca="1" si="39"/>
        <v>0.51042332336800578</v>
      </c>
      <c r="AE84" s="61">
        <f t="shared" ca="1" si="45"/>
        <v>0.30120437806885364</v>
      </c>
      <c r="AF84" s="61"/>
      <c r="AG84" s="98">
        <f t="shared" ca="1" si="46"/>
        <v>1.1597541564846139</v>
      </c>
      <c r="AH84" s="98">
        <f t="shared" ca="1" si="47"/>
        <v>1.1636974012950883</v>
      </c>
      <c r="AI84" s="98">
        <f t="shared" ca="1" si="48"/>
        <v>1.1558089395586233</v>
      </c>
      <c r="AJ84" s="63"/>
      <c r="AK84" s="98">
        <f t="shared" ca="1" si="49"/>
        <v>0.19447680370294834</v>
      </c>
      <c r="AL84" s="98"/>
      <c r="AM84" s="96"/>
      <c r="AN84" s="97"/>
      <c r="AX84" s="108">
        <f t="shared" ca="1" si="50"/>
        <v>0.50051679691830187</v>
      </c>
      <c r="AY84" s="108">
        <f t="shared" ca="1" si="51"/>
        <v>0.50056209978169475</v>
      </c>
      <c r="AZ84" s="108">
        <f t="shared" ca="1" si="52"/>
        <v>0.50047156886310074</v>
      </c>
      <c r="BB84" s="40">
        <f ca="1">_xll.EURO(UnderlyingPrice,$D84,IntRate,Yield,AX84,$D$6,1,0)</f>
        <v>4.5071796286640375E-2</v>
      </c>
      <c r="BC84" s="40">
        <f ca="1">_xll.EURO(UnderlyingPrice,$D84*(1+$P$8),IntRate,Yield,AY84,$D$6,1,0)</f>
        <v>4.4751648047339887E-2</v>
      </c>
      <c r="BD84" s="40">
        <f ca="1">_xll.EURO(UnderlyingPrice,$D84*(1-$P$8),IntRate,Yield,AZ84,$D$6,1,0)</f>
        <v>4.5394005732650289E-2</v>
      </c>
      <c r="BF84" s="60">
        <f t="shared" ca="1" si="53"/>
        <v>0.28989342905912863</v>
      </c>
      <c r="BG84" s="40">
        <f t="shared" ca="1" si="54"/>
        <v>0.29076334048028529</v>
      </c>
      <c r="BI84" s="59">
        <f t="shared" ca="1" si="55"/>
        <v>-1.4117809038836082E-3</v>
      </c>
      <c r="BJ84" s="47">
        <f t="shared" ca="1" si="56"/>
        <v>-3.1322934078446545E-2</v>
      </c>
    </row>
    <row r="85" spans="3:62" x14ac:dyDescent="0.2">
      <c r="C85" s="57">
        <v>72</v>
      </c>
      <c r="D85" s="64">
        <f t="shared" ca="1" si="57"/>
        <v>5.3559999999999839</v>
      </c>
      <c r="E85" s="46">
        <f t="shared" ca="1" si="40"/>
        <v>0.15406162464985651</v>
      </c>
      <c r="F85" s="46">
        <f t="shared" ca="1" si="32"/>
        <v>0.15463865546218125</v>
      </c>
      <c r="G85" s="46">
        <f t="shared" ca="1" si="33"/>
        <v>0.15348459383753155</v>
      </c>
      <c r="H85" s="46">
        <f t="shared" ca="1" si="34"/>
        <v>0.50645939845725818</v>
      </c>
      <c r="I85" s="46">
        <f t="shared" ca="1" si="37"/>
        <v>0.50635804825197994</v>
      </c>
      <c r="J85" s="46">
        <f t="shared" ca="1" si="35"/>
        <v>0.50625706828331274</v>
      </c>
      <c r="L85" s="59">
        <f ca="1">_xll.EURO(UnderlyingPrice,$D85,IntRate,Yield,$I85,$D$6,L$12,0)</f>
        <v>4.3869709623572395E-2</v>
      </c>
      <c r="M85" s="59">
        <f ca="1">_xll.EURO(UnderlyingPrice,$D85,IntRate,Yield,$I85,$D$6,M$12,0)</f>
        <v>0.75673055870755768</v>
      </c>
      <c r="O85" s="59">
        <f ca="1">_xll.EURO(UnderlyingPrice,$D85*(1+$P$8),IntRate,Yield,$H85,Expiry-Today,O$12,0)</f>
        <v>4.3574890018528878E-2</v>
      </c>
      <c r="P85" s="59">
        <f ca="1">_xll.EURO(UnderlyingPrice,$D85*(1+$P$8),IntRate,Yield,$H85,Expiry-Today,P$12,0)</f>
        <v>0.75910572700999168</v>
      </c>
      <c r="R85" s="59">
        <f ca="1">_xll.EURO(UnderlyingPrice,$D85*(1-$P$8),IntRate,Yield,$J85,Expiry-Today,R$12,0)</f>
        <v>4.4166487179288616E-2</v>
      </c>
      <c r="S85" s="59">
        <f ca="1">_xll.EURO(UnderlyingPrice,$D85*(1-$P$8),IntRate,Yield,$J85,Expiry-Today,S$12,0)</f>
        <v>0.75435734835579638</v>
      </c>
      <c r="U85" s="60">
        <f t="shared" ca="1" si="41"/>
        <v>0.27301128615038145</v>
      </c>
      <c r="V85" s="60"/>
      <c r="W85" s="63">
        <f t="shared" ca="1" si="36"/>
        <v>0.27383053768256588</v>
      </c>
      <c r="Z85" s="60">
        <f t="shared" ca="1" si="42"/>
        <v>0.58757293722021331</v>
      </c>
      <c r="AA85" s="60">
        <f t="shared" ca="1" si="43"/>
        <v>0.15132255922622301</v>
      </c>
      <c r="AB85" s="60">
        <f t="shared" ca="1" si="38"/>
        <v>-2.2898516930773771E-2</v>
      </c>
      <c r="AC85" s="60">
        <f t="shared" ca="1" si="44"/>
        <v>-0.71246237426735481</v>
      </c>
      <c r="AD85" s="61">
        <f t="shared" ca="1" si="39"/>
        <v>0.49043507470775782</v>
      </c>
      <c r="AE85" s="61">
        <f t="shared" ca="1" si="45"/>
        <v>0.28816637736185202</v>
      </c>
      <c r="AF85" s="61"/>
      <c r="AG85" s="98">
        <f t="shared" ca="1" si="46"/>
        <v>1.1937021188448607</v>
      </c>
      <c r="AH85" s="98">
        <f t="shared" ca="1" si="47"/>
        <v>1.1976453636553337</v>
      </c>
      <c r="AI85" s="98">
        <f t="shared" ca="1" si="48"/>
        <v>1.1897569019188694</v>
      </c>
      <c r="AJ85" s="63"/>
      <c r="AK85" s="98">
        <f t="shared" ca="1" si="49"/>
        <v>0.18592171817837624</v>
      </c>
      <c r="AL85" s="98"/>
      <c r="AM85" s="96"/>
      <c r="AN85" s="97"/>
      <c r="AX85" s="108">
        <f t="shared" ca="1" si="50"/>
        <v>0.50091000640922023</v>
      </c>
      <c r="AY85" s="108">
        <f t="shared" ca="1" si="51"/>
        <v>0.50095614797339338</v>
      </c>
      <c r="AZ85" s="108">
        <f t="shared" ca="1" si="52"/>
        <v>0.50086393928081296</v>
      </c>
      <c r="BB85" s="40">
        <f ca="1">_xll.EURO(UnderlyingPrice,$D85,IntRate,Yield,AX85,$D$6,1,0)</f>
        <v>4.2376999542160898E-2</v>
      </c>
      <c r="BC85" s="40">
        <f ca="1">_xll.EURO(UnderlyingPrice,$D85*(1+$P$8),IntRate,Yield,AY85,$D$6,1,0)</f>
        <v>4.2072884114333631E-2</v>
      </c>
      <c r="BD85" s="40">
        <f ca="1">_xll.EURO(UnderlyingPrice,$D85*(1-$P$8),IntRate,Yield,AZ85,$D$6,1,0)</f>
        <v>4.2683101202662943E-2</v>
      </c>
      <c r="BF85" s="60">
        <f t="shared" ca="1" si="53"/>
        <v>0.27695485115876861</v>
      </c>
      <c r="BG85" s="40">
        <f t="shared" ca="1" si="54"/>
        <v>0.27778593653020905</v>
      </c>
      <c r="BI85" s="59">
        <f t="shared" ca="1" si="55"/>
        <v>-1.4927100814114969E-3</v>
      </c>
      <c r="BJ85" s="47">
        <f t="shared" ca="1" si="56"/>
        <v>-3.522453447716134E-2</v>
      </c>
    </row>
    <row r="86" spans="3:62" x14ac:dyDescent="0.2">
      <c r="C86" s="57">
        <v>73</v>
      </c>
      <c r="D86" s="64">
        <f t="shared" ca="1" si="57"/>
        <v>5.3789999999999836</v>
      </c>
      <c r="E86" s="46">
        <f t="shared" ca="1" si="40"/>
        <v>0.15901745313509674</v>
      </c>
      <c r="F86" s="46">
        <f t="shared" ca="1" si="32"/>
        <v>0.15959696186166417</v>
      </c>
      <c r="G86" s="46">
        <f t="shared" ca="1" si="33"/>
        <v>0.1584379444085291</v>
      </c>
      <c r="H86" s="46">
        <f t="shared" ca="1" si="34"/>
        <v>0.5073454638384044</v>
      </c>
      <c r="I86" s="46">
        <f t="shared" ca="1" si="37"/>
        <v>0.50724050552009015</v>
      </c>
      <c r="J86" s="46">
        <f t="shared" ca="1" si="35"/>
        <v>0.5071359161568969</v>
      </c>
      <c r="L86" s="59">
        <f ca="1">_xll.EURO(UnderlyingPrice,$D86,IntRate,Yield,$I86,$D$6,L$12,0)</f>
        <v>4.1400284040811197E-2</v>
      </c>
      <c r="M86" s="59">
        <f ca="1">_xll.EURO(UnderlyingPrice,$D86,IntRate,Yield,$I86,$D$6,M$12,0)</f>
        <v>0.77719232127714921</v>
      </c>
      <c r="O86" s="59">
        <f ca="1">_xll.EURO(UnderlyingPrice,$D86*(1+$P$8),IntRate,Yield,$H86,Expiry-Today,O$12,0)</f>
        <v>4.1120627001208554E-2</v>
      </c>
      <c r="P86" s="59">
        <f ca="1">_xll.EURO(UnderlyingPrice,$D86*(1+$P$8),IntRate,Yield,$H86,Expiry-Today,P$12,0)</f>
        <v>0.77959411773910059</v>
      </c>
      <c r="R86" s="59">
        <f ca="1">_xll.EURO(UnderlyingPrice,$D86*(1-$P$8),IntRate,Yield,$J86,Expiry-Today,R$12,0)</f>
        <v>4.1681819266422782E-2</v>
      </c>
      <c r="S86" s="59">
        <f ca="1">_xll.EURO(UnderlyingPrice,$D86*(1-$P$8),IntRate,Yield,$J86,Expiry-Today,S$12,0)</f>
        <v>0.77479240300120722</v>
      </c>
      <c r="U86" s="60">
        <f t="shared" ca="1" si="41"/>
        <v>0.25965429085695735</v>
      </c>
      <c r="V86" s="60"/>
      <c r="W86" s="63">
        <f t="shared" ca="1" si="36"/>
        <v>0.26043346075363938</v>
      </c>
      <c r="Z86" s="60">
        <f t="shared" ca="1" si="42"/>
        <v>0.58506054131836083</v>
      </c>
      <c r="AA86" s="60">
        <f t="shared" ca="1" si="43"/>
        <v>0.15560761468840245</v>
      </c>
      <c r="AB86" s="60">
        <f t="shared" ca="1" si="38"/>
        <v>-2.4213729749014323E-2</v>
      </c>
      <c r="AC86" s="60">
        <f t="shared" ca="1" si="44"/>
        <v>-0.75338378633885961</v>
      </c>
      <c r="AD86" s="61">
        <f t="shared" ca="1" si="39"/>
        <v>0.4707708665061085</v>
      </c>
      <c r="AE86" s="61">
        <f t="shared" ca="1" si="45"/>
        <v>0.27542945799497764</v>
      </c>
      <c r="AF86" s="61"/>
      <c r="AG86" s="98">
        <f t="shared" ca="1" si="46"/>
        <v>1.2275046120800195</v>
      </c>
      <c r="AH86" s="98">
        <f t="shared" ca="1" si="47"/>
        <v>1.2314478568904932</v>
      </c>
      <c r="AI86" s="98">
        <f t="shared" ca="1" si="48"/>
        <v>1.223559395154028</v>
      </c>
      <c r="AJ86" s="63"/>
      <c r="AK86" s="98">
        <f t="shared" ca="1" si="49"/>
        <v>0.1775848869137765</v>
      </c>
      <c r="AL86" s="98"/>
      <c r="AM86" s="96"/>
      <c r="AN86" s="97"/>
      <c r="AX86" s="108">
        <f t="shared" ca="1" si="50"/>
        <v>0.5013087064544044</v>
      </c>
      <c r="AY86" s="108">
        <f t="shared" ca="1" si="51"/>
        <v>0.50135568345017856</v>
      </c>
      <c r="AZ86" s="108">
        <f t="shared" ca="1" si="52"/>
        <v>0.50126180350721106</v>
      </c>
      <c r="BB86" s="40">
        <f ca="1">_xll.EURO(UnderlyingPrice,$D86,IntRate,Yield,AX86,$D$6,1,0)</f>
        <v>3.9828727136196562E-2</v>
      </c>
      <c r="BC86" s="40">
        <f ca="1">_xll.EURO(UnderlyingPrice,$D86*(1+$P$8),IntRate,Yield,AY86,$D$6,1,0)</f>
        <v>3.9540005346174634E-2</v>
      </c>
      <c r="BD86" s="40">
        <f ca="1">_xll.EURO(UnderlyingPrice,$D86*(1-$P$8),IntRate,Yield,AZ86,$D$6,1,0)</f>
        <v>4.0119361195480208E-2</v>
      </c>
      <c r="BF86" s="60">
        <f t="shared" ca="1" si="53"/>
        <v>0.26436621118190395</v>
      </c>
      <c r="BG86" s="40">
        <f t="shared" ca="1" si="54"/>
        <v>0.26515952059640657</v>
      </c>
      <c r="BI86" s="59">
        <f t="shared" ca="1" si="55"/>
        <v>-1.5715569046146349E-3</v>
      </c>
      <c r="BJ86" s="47">
        <f t="shared" ca="1" si="56"/>
        <v>-3.9457874193182425E-2</v>
      </c>
    </row>
    <row r="87" spans="3:62" x14ac:dyDescent="0.2">
      <c r="C87" s="57">
        <v>74</v>
      </c>
      <c r="D87" s="64">
        <f t="shared" ca="1" si="57"/>
        <v>5.4019999999999833</v>
      </c>
      <c r="E87" s="46">
        <f t="shared" ca="1" si="40"/>
        <v>0.16397328162033675</v>
      </c>
      <c r="F87" s="46">
        <f t="shared" ca="1" si="32"/>
        <v>0.16455526826114708</v>
      </c>
      <c r="G87" s="46">
        <f t="shared" ca="1" si="33"/>
        <v>0.16339129497952665</v>
      </c>
      <c r="H87" s="46">
        <f t="shared" ca="1" si="34"/>
        <v>0.5082585007049828</v>
      </c>
      <c r="I87" s="46">
        <f t="shared" ca="1" si="37"/>
        <v>0.50814994553249704</v>
      </c>
      <c r="J87" s="46">
        <f t="shared" ca="1" si="35"/>
        <v>0.50804175797071383</v>
      </c>
      <c r="L87" s="59">
        <f ca="1">_xll.EURO(UnderlyingPrice,$D87,IntRate,Yield,$I87,$D$6,L$12,0)</f>
        <v>3.9068235012819308E-2</v>
      </c>
      <c r="M87" s="59">
        <f ca="1">_xll.EURO(UnderlyingPrice,$D87,IntRate,Yield,$I87,$D$6,M$12,0)</f>
        <v>0.7977914604015095</v>
      </c>
      <c r="O87" s="59">
        <f ca="1">_xll.EURO(UnderlyingPrice,$D87*(1+$P$8),IntRate,Yield,$H87,Expiry-Today,O$12,0)</f>
        <v>3.8803066308609746E-2</v>
      </c>
      <c r="P87" s="59">
        <f ca="1">_xll.EURO(UnderlyingPrice,$D87*(1+$P$8),IntRate,Yield,$H87,Expiry-Today,P$12,0)</f>
        <v>0.80021921079293001</v>
      </c>
      <c r="R87" s="59">
        <f ca="1">_xll.EURO(UnderlyingPrice,$D87*(1-$P$8),IntRate,Yield,$J87,Expiry-Today,R$12,0)</f>
        <v>3.9335203814360953E-2</v>
      </c>
      <c r="S87" s="59">
        <f ca="1">_xll.EURO(UnderlyingPrice,$D87*(1-$P$8),IntRate,Yield,$J87,Expiry-Today,S$12,0)</f>
        <v>0.79536551010742063</v>
      </c>
      <c r="U87" s="60">
        <f t="shared" ca="1" si="41"/>
        <v>0.24674412442620972</v>
      </c>
      <c r="V87" s="60"/>
      <c r="W87" s="63">
        <f t="shared" ca="1" si="36"/>
        <v>0.24748455353023704</v>
      </c>
      <c r="Z87" s="60">
        <f t="shared" ca="1" si="42"/>
        <v>0.58256953938383249</v>
      </c>
      <c r="AA87" s="60">
        <f t="shared" ca="1" si="43"/>
        <v>0.15987438676772056</v>
      </c>
      <c r="AB87" s="60">
        <f t="shared" ca="1" si="38"/>
        <v>-2.5559819544354705E-2</v>
      </c>
      <c r="AC87" s="60">
        <f t="shared" ca="1" si="44"/>
        <v>-0.7952659018690752</v>
      </c>
      <c r="AD87" s="61">
        <f t="shared" ca="1" si="39"/>
        <v>0.45146117459102769</v>
      </c>
      <c r="AE87" s="61">
        <f t="shared" ca="1" si="45"/>
        <v>0.26300752853117898</v>
      </c>
      <c r="AF87" s="61"/>
      <c r="AG87" s="98">
        <f t="shared" ca="1" si="46"/>
        <v>1.2611628775610828</v>
      </c>
      <c r="AH87" s="98">
        <f t="shared" ca="1" si="47"/>
        <v>1.2651061223715583</v>
      </c>
      <c r="AI87" s="98">
        <f t="shared" ca="1" si="48"/>
        <v>1.2572176606350924</v>
      </c>
      <c r="AJ87" s="63"/>
      <c r="AK87" s="98">
        <f t="shared" ca="1" si="49"/>
        <v>0.16947683881005851</v>
      </c>
      <c r="AL87" s="98"/>
      <c r="AM87" s="96"/>
      <c r="AN87" s="97"/>
      <c r="AX87" s="108">
        <f t="shared" ca="1" si="50"/>
        <v>0.50171282188429145</v>
      </c>
      <c r="AY87" s="108">
        <f t="shared" ca="1" si="51"/>
        <v>0.50176063092967638</v>
      </c>
      <c r="AZ87" s="108">
        <f t="shared" ca="1" si="52"/>
        <v>0.50166508648542996</v>
      </c>
      <c r="BB87" s="40">
        <f ca="1">_xll.EURO(UnderlyingPrice,$D87,IntRate,Yield,AX87,$D$6,1,0)</f>
        <v>3.7420320124579076E-2</v>
      </c>
      <c r="BC87" s="40">
        <f ca="1">_xll.EURO(UnderlyingPrice,$D87*(1+$P$8),IntRate,Yield,AY87,$D$6,1,0)</f>
        <v>3.7146364805945908E-2</v>
      </c>
      <c r="BD87" s="40">
        <f ca="1">_xll.EURO(UnderlyingPrice,$D87*(1-$P$8),IntRate,Yield,AZ87,$D$6,1,0)</f>
        <v>3.7696114889738008E-2</v>
      </c>
      <c r="BF87" s="60">
        <f t="shared" ca="1" si="53"/>
        <v>0.25213782296056092</v>
      </c>
      <c r="BG87" s="40">
        <f t="shared" ca="1" si="54"/>
        <v>0.2528944374606234</v>
      </c>
      <c r="BI87" s="59">
        <f t="shared" ca="1" si="55"/>
        <v>-1.6479148882402317E-3</v>
      </c>
      <c r="BJ87" s="47">
        <f t="shared" ca="1" si="56"/>
        <v>-4.4037968749439403E-2</v>
      </c>
    </row>
    <row r="88" spans="3:62" x14ac:dyDescent="0.2">
      <c r="C88" s="57">
        <v>75</v>
      </c>
      <c r="D88" s="64">
        <f t="shared" ca="1" si="57"/>
        <v>5.4249999999999829</v>
      </c>
      <c r="E88" s="46">
        <f t="shared" ca="1" si="40"/>
        <v>0.16892911010557699</v>
      </c>
      <c r="F88" s="46">
        <f t="shared" ca="1" si="32"/>
        <v>0.16951357466062977</v>
      </c>
      <c r="G88" s="46">
        <f t="shared" ca="1" si="33"/>
        <v>0.16834464555052442</v>
      </c>
      <c r="H88" s="46">
        <f t="shared" ca="1" si="34"/>
        <v>0.50919818180210807</v>
      </c>
      <c r="I88" s="46">
        <f t="shared" ca="1" si="37"/>
        <v>0.50908604152470716</v>
      </c>
      <c r="J88" s="46">
        <f t="shared" ca="1" si="35"/>
        <v>0.5089742674501716</v>
      </c>
      <c r="L88" s="59">
        <f ca="1">_xll.EURO(UnderlyingPrice,$D88,IntRate,Yield,$I88,$D$6,L$12,0)</f>
        <v>3.6866733353935532E-2</v>
      </c>
      <c r="M88" s="59">
        <f ca="1">_xll.EURO(UnderlyingPrice,$D88,IntRate,Yield,$I88,$D$6,M$12,0)</f>
        <v>0.81852114689497757</v>
      </c>
      <c r="O88" s="59">
        <f ca="1">_xll.EURO(UnderlyingPrice,$D88*(1+$P$8),IntRate,Yield,$H88,Expiry-Today,O$12,0)</f>
        <v>3.6615396497388542E-2</v>
      </c>
      <c r="P88" s="59">
        <f ca="1">_xll.EURO(UnderlyingPrice,$D88*(1+$P$8),IntRate,Yield,$H88,Expiry-Today,P$12,0)</f>
        <v>0.82097419472813637</v>
      </c>
      <c r="R88" s="59">
        <f ca="1">_xll.EURO(UnderlyingPrice,$D88*(1-$P$8),IntRate,Yield,$J88,Expiry-Today,R$12,0)</f>
        <v>3.7119794017932861E-2</v>
      </c>
      <c r="S88" s="59">
        <f ca="1">_xll.EURO(UnderlyingPrice,$D88*(1-$P$8),IntRate,Yield,$J88,Expiry-Today,S$12,0)</f>
        <v>0.81606982286926932</v>
      </c>
      <c r="U88" s="60">
        <f t="shared" ca="1" si="41"/>
        <v>0.23428757633762179</v>
      </c>
      <c r="V88" s="60"/>
      <c r="W88" s="63">
        <f t="shared" ca="1" si="36"/>
        <v>0.23499062586569386</v>
      </c>
      <c r="Z88" s="60">
        <f t="shared" ca="1" si="42"/>
        <v>0.58009965930902541</v>
      </c>
      <c r="AA88" s="60">
        <f t="shared" ca="1" si="43"/>
        <v>0.16412303082381999</v>
      </c>
      <c r="AB88" s="60">
        <f t="shared" ca="1" si="38"/>
        <v>-2.6936369246796564E-2</v>
      </c>
      <c r="AC88" s="60">
        <f t="shared" ca="1" si="44"/>
        <v>-0.83809574417998545</v>
      </c>
      <c r="AD88" s="61">
        <f t="shared" ca="1" si="39"/>
        <v>0.43253339393519918</v>
      </c>
      <c r="AE88" s="61">
        <f t="shared" ca="1" si="45"/>
        <v>0.25091247446158554</v>
      </c>
      <c r="AF88" s="61"/>
      <c r="AG88" s="98">
        <f t="shared" ca="1" si="46"/>
        <v>1.2946781408365444</v>
      </c>
      <c r="AH88" s="98">
        <f t="shared" ca="1" si="47"/>
        <v>1.298621385647019</v>
      </c>
      <c r="AI88" s="98">
        <f t="shared" ca="1" si="48"/>
        <v>1.2907329239105549</v>
      </c>
      <c r="AJ88" s="63"/>
      <c r="AK88" s="98">
        <f t="shared" ca="1" si="49"/>
        <v>0.16160617721305109</v>
      </c>
      <c r="AL88" s="98"/>
      <c r="AM88" s="96"/>
      <c r="AN88" s="97"/>
      <c r="AX88" s="108">
        <f t="shared" ca="1" si="50"/>
        <v>0.50212227752931837</v>
      </c>
      <c r="AY88" s="108">
        <f t="shared" ca="1" si="51"/>
        <v>0.50217091512951317</v>
      </c>
      <c r="AZ88" s="108">
        <f t="shared" ca="1" si="52"/>
        <v>0.5020737131586045</v>
      </c>
      <c r="BB88" s="40">
        <f ca="1">_xll.EURO(UnderlyingPrice,$D88,IntRate,Yield,AX88,$D$6,1,0)</f>
        <v>3.5145310042755673E-2</v>
      </c>
      <c r="BC88" s="40">
        <f ca="1">_xll.EURO(UnderlyingPrice,$D88*(1+$P$8),IntRate,Yield,AY88,$D$6,1,0)</f>
        <v>3.48855069816284E-2</v>
      </c>
      <c r="BD88" s="40">
        <f ca="1">_xll.EURO(UnderlyingPrice,$D88*(1-$P$8),IntRate,Yield,AZ88,$D$6,1,0)</f>
        <v>3.5406880985711431E-2</v>
      </c>
      <c r="BF88" s="60">
        <f t="shared" ca="1" si="53"/>
        <v>0.24027785050232336</v>
      </c>
      <c r="BG88" s="40">
        <f t="shared" ca="1" si="54"/>
        <v>0.24099887562897537</v>
      </c>
      <c r="BI88" s="59">
        <f t="shared" ca="1" si="55"/>
        <v>-1.7214233111798594E-3</v>
      </c>
      <c r="BJ88" s="47">
        <f t="shared" ca="1" si="56"/>
        <v>-4.8980171439252609E-2</v>
      </c>
    </row>
    <row r="89" spans="3:62" x14ac:dyDescent="0.2">
      <c r="C89" s="57">
        <v>76</v>
      </c>
      <c r="D89" s="64">
        <f t="shared" ca="1" si="57"/>
        <v>5.4479999999999826</v>
      </c>
      <c r="E89" s="46">
        <f t="shared" ca="1" si="40"/>
        <v>0.17388493859081722</v>
      </c>
      <c r="F89" s="46">
        <f t="shared" ca="1" si="32"/>
        <v>0.17447188106011247</v>
      </c>
      <c r="G89" s="46">
        <f t="shared" ca="1" si="33"/>
        <v>0.17329799612152175</v>
      </c>
      <c r="H89" s="46">
        <f t="shared" ca="1" si="34"/>
        <v>0.5101641798748946</v>
      </c>
      <c r="I89" s="46">
        <f t="shared" ca="1" si="37"/>
        <v>0.51004846673222748</v>
      </c>
      <c r="J89" s="46">
        <f t="shared" ca="1" si="35"/>
        <v>0.50993311832067845</v>
      </c>
      <c r="L89" s="59">
        <f ca="1">_xll.EURO(UnderlyingPrice,$D89,IntRate,Yield,$I89,$D$6,L$12,0)</f>
        <v>3.4789189723733682E-2</v>
      </c>
      <c r="M89" s="59">
        <f ca="1">_xll.EURO(UnderlyingPrice,$D89,IntRate,Yield,$I89,$D$6,M$12,0)</f>
        <v>0.83937479141712856</v>
      </c>
      <c r="O89" s="59">
        <f ca="1">_xll.EURO(UnderlyingPrice,$D89*(1+$P$8),IntRate,Yield,$H89,Expiry-Today,O$12,0)</f>
        <v>3.4551046775677996E-2</v>
      </c>
      <c r="P89" s="59">
        <f ca="1">_xll.EURO(UnderlyingPrice,$D89*(1+$P$8),IntRate,Yield,$H89,Expiry-Today,P$12,0)</f>
        <v>0.84185249875285528</v>
      </c>
      <c r="R89" s="59">
        <f ca="1">_xll.EURO(UnderlyingPrice,$D89*(1-$P$8),IntRate,Yield,$J89,Expiry-Today,R$12,0)</f>
        <v>3.5028982093088579E-2</v>
      </c>
      <c r="S89" s="59">
        <f ca="1">_xll.EURO(UnderlyingPrice,$D89*(1-$P$8),IntRate,Yield,$J89,Expiry-Today,S$12,0)</f>
        <v>0.83689873350270094</v>
      </c>
      <c r="U89" s="60">
        <f t="shared" ca="1" si="41"/>
        <v>0.22228870301866252</v>
      </c>
      <c r="V89" s="60"/>
      <c r="W89" s="63">
        <f t="shared" ca="1" si="36"/>
        <v>0.22295574635999535</v>
      </c>
      <c r="Z89" s="60">
        <f t="shared" ca="1" si="42"/>
        <v>0.57765063358139923</v>
      </c>
      <c r="AA89" s="60">
        <f t="shared" ca="1" si="43"/>
        <v>0.16835370024450796</v>
      </c>
      <c r="AB89" s="60">
        <f t="shared" ca="1" si="38"/>
        <v>-2.8342968386017641E-2</v>
      </c>
      <c r="AC89" s="60">
        <f t="shared" ca="1" si="44"/>
        <v>-0.88186054193529584</v>
      </c>
      <c r="AD89" s="61">
        <f t="shared" ca="1" si="39"/>
        <v>0.41401190814496958</v>
      </c>
      <c r="AE89" s="61">
        <f t="shared" ca="1" si="45"/>
        <v>0.23915424105018573</v>
      </c>
      <c r="AF89" s="61"/>
      <c r="AG89" s="98">
        <f t="shared" ca="1" si="46"/>
        <v>1.328051611900152</v>
      </c>
      <c r="AH89" s="98">
        <f t="shared" ca="1" si="47"/>
        <v>1.3319948567106255</v>
      </c>
      <c r="AI89" s="98">
        <f t="shared" ca="1" si="48"/>
        <v>1.3241063949741609</v>
      </c>
      <c r="AJ89" s="63"/>
      <c r="AK89" s="98">
        <f t="shared" ca="1" si="49"/>
        <v>0.15397969170015191</v>
      </c>
      <c r="AL89" s="98"/>
      <c r="AM89" s="96"/>
      <c r="AN89" s="97"/>
      <c r="AX89" s="108">
        <f t="shared" ca="1" si="50"/>
        <v>0.50253699821992193</v>
      </c>
      <c r="AY89" s="108">
        <f t="shared" ca="1" si="51"/>
        <v>0.50258646076731517</v>
      </c>
      <c r="AZ89" s="108">
        <f t="shared" ca="1" si="52"/>
        <v>0.50248760846986962</v>
      </c>
      <c r="BB89" s="40">
        <f ca="1">_xll.EURO(UnderlyingPrice,$D89,IntRate,Yield,AX89,$D$6,1,0)</f>
        <v>3.2997423230122336E-2</v>
      </c>
      <c r="BC89" s="40">
        <f ca="1">_xll.EURO(UnderlyingPrice,$D89*(1+$P$8),IntRate,Yield,AY89,$D$6,1,0)</f>
        <v>3.2751171992058015E-2</v>
      </c>
      <c r="BD89" s="40">
        <f ca="1">_xll.EURO(UnderlyingPrice,$D89*(1-$P$8),IntRate,Yield,AZ89,$D$6,1,0)</f>
        <v>3.3245372148324015E-2</v>
      </c>
      <c r="BF89" s="60">
        <f t="shared" ca="1" si="53"/>
        <v>0.22879243529507381</v>
      </c>
      <c r="BG89" s="40">
        <f t="shared" ca="1" si="54"/>
        <v>0.22947899501870533</v>
      </c>
      <c r="BI89" s="59">
        <f t="shared" ca="1" si="55"/>
        <v>-1.7917664936113464E-3</v>
      </c>
      <c r="BJ89" s="47">
        <f t="shared" ca="1" si="56"/>
        <v>-5.4300194324740418E-2</v>
      </c>
    </row>
    <row r="90" spans="3:62" x14ac:dyDescent="0.2">
      <c r="C90" s="57">
        <v>77</v>
      </c>
      <c r="D90" s="64">
        <f t="shared" ca="1" si="57"/>
        <v>5.4709999999999823</v>
      </c>
      <c r="E90" s="46">
        <f t="shared" ca="1" si="40"/>
        <v>0.17884076707605745</v>
      </c>
      <c r="F90" s="46">
        <f t="shared" ca="1" si="32"/>
        <v>0.17943018745959538</v>
      </c>
      <c r="G90" s="46">
        <f t="shared" ca="1" si="33"/>
        <v>0.1782513466925193</v>
      </c>
      <c r="H90" s="46">
        <f t="shared" ca="1" si="34"/>
        <v>0.51115616766845773</v>
      </c>
      <c r="I90" s="46">
        <f t="shared" ca="1" si="37"/>
        <v>0.51103689439056432</v>
      </c>
      <c r="J90" s="46">
        <f t="shared" ca="1" si="35"/>
        <v>0.5109179843076429</v>
      </c>
      <c r="L90" s="59">
        <f ca="1">_xll.EURO(UnderlyingPrice,$D90,IntRate,Yield,$I90,$D$6,L$12,0)</f>
        <v>3.2829256782560767E-2</v>
      </c>
      <c r="M90" s="59">
        <f ca="1">_xll.EURO(UnderlyingPrice,$D90,IntRate,Yield,$I90,$D$6,M$12,0)</f>
        <v>0.86034604662830727</v>
      </c>
      <c r="O90" s="59">
        <f ca="1">_xll.EURO(UnderlyingPrice,$D90*(1+$P$8),IntRate,Yield,$H90,Expiry-Today,O$12,0)</f>
        <v>3.26036890012803E-2</v>
      </c>
      <c r="P90" s="59">
        <f ca="1">_xll.EURO(UnderlyingPrice,$D90*(1+$P$8),IntRate,Yield,$H90,Expiry-Today,P$12,0)</f>
        <v>0.86284779472488626</v>
      </c>
      <c r="R90" s="59">
        <f ca="1">_xll.EURO(UnderlyingPrice,$D90*(1-$P$8),IntRate,Yield,$J90,Expiry-Today,R$12,0)</f>
        <v>3.305640159061829E-2</v>
      </c>
      <c r="S90" s="59">
        <f ca="1">_xll.EURO(UnderlyingPrice,$D90*(1-$P$8),IntRate,Yield,$J90,Expiry-Today,S$12,0)</f>
        <v>0.857845875558505</v>
      </c>
      <c r="U90" s="60">
        <f t="shared" ca="1" si="41"/>
        <v>0.21074905176135492</v>
      </c>
      <c r="V90" s="60"/>
      <c r="W90" s="63">
        <f t="shared" ca="1" si="36"/>
        <v>0.21138146694827434</v>
      </c>
      <c r="Z90" s="60">
        <f t="shared" ca="1" si="42"/>
        <v>0.57522219918688788</v>
      </c>
      <c r="AA90" s="60">
        <f t="shared" ca="1" si="43"/>
        <v>0.17256654647898562</v>
      </c>
      <c r="AB90" s="60">
        <f t="shared" ca="1" si="38"/>
        <v>-2.9779212963683903E-2</v>
      </c>
      <c r="AC90" s="60">
        <f t="shared" ca="1" si="44"/>
        <v>-0.92654772516756567</v>
      </c>
      <c r="AD90" s="61">
        <f t="shared" ca="1" si="39"/>
        <v>0.39591817210925839</v>
      </c>
      <c r="AE90" s="61">
        <f t="shared" ca="1" si="45"/>
        <v>0.22774092165874038</v>
      </c>
      <c r="AF90" s="61"/>
      <c r="AG90" s="98">
        <f t="shared" ca="1" si="46"/>
        <v>1.3612844854530339</v>
      </c>
      <c r="AH90" s="98">
        <f t="shared" ca="1" si="47"/>
        <v>1.3652277302635076</v>
      </c>
      <c r="AI90" s="98">
        <f t="shared" ca="1" si="48"/>
        <v>1.3573392685270422</v>
      </c>
      <c r="AJ90" s="63"/>
      <c r="AK90" s="98">
        <f t="shared" ca="1" si="49"/>
        <v>0.1466024738800579</v>
      </c>
      <c r="AL90" s="98"/>
      <c r="AM90" s="96"/>
      <c r="AN90" s="97"/>
      <c r="AX90" s="108">
        <f t="shared" ca="1" si="50"/>
        <v>0.50295690878653909</v>
      </c>
      <c r="AY90" s="108">
        <f t="shared" ca="1" si="51"/>
        <v>0.50300719256070847</v>
      </c>
      <c r="AZ90" s="108">
        <f t="shared" ca="1" si="52"/>
        <v>0.50290669736236016</v>
      </c>
      <c r="BB90" s="40">
        <f ca="1">_xll.EURO(UnderlyingPrice,$D90,IntRate,Yield,AX90,$D$6,1,0)</f>
        <v>3.0970584084401176E-2</v>
      </c>
      <c r="BC90" s="40">
        <f ca="1">_xll.EURO(UnderlyingPrice,$D90*(1+$P$8),IntRate,Yield,AY90,$D$6,1,0)</f>
        <v>3.0737298727731677E-2</v>
      </c>
      <c r="BD90" s="40">
        <f ca="1">_xll.EURO(UnderlyingPrice,$D90*(1-$P$8),IntRate,Yield,AZ90,$D$6,1,0)</f>
        <v>3.1205498375448226E-2</v>
      </c>
      <c r="BF90" s="60">
        <f t="shared" ca="1" si="53"/>
        <v>0.217685825278984</v>
      </c>
      <c r="BG90" s="40">
        <f t="shared" ca="1" si="54"/>
        <v>0.21833905631719244</v>
      </c>
      <c r="BI90" s="59">
        <f t="shared" ca="1" si="55"/>
        <v>-1.8586726981595914E-3</v>
      </c>
      <c r="BJ90" s="47">
        <f t="shared" ca="1" si="56"/>
        <v>-6.0014131250942127E-2</v>
      </c>
    </row>
    <row r="91" spans="3:62" x14ac:dyDescent="0.2">
      <c r="C91" s="57">
        <v>78</v>
      </c>
      <c r="D91" s="64">
        <f t="shared" ca="1" si="57"/>
        <v>5.493999999999982</v>
      </c>
      <c r="E91" s="46">
        <f t="shared" ca="1" si="40"/>
        <v>0.18379659556129746</v>
      </c>
      <c r="F91" s="46">
        <f t="shared" ca="1" si="32"/>
        <v>0.18438849385907807</v>
      </c>
      <c r="G91" s="46">
        <f t="shared" ca="1" si="33"/>
        <v>0.18320469726351707</v>
      </c>
      <c r="H91" s="46">
        <f t="shared" ca="1" si="34"/>
        <v>0.51217381792791172</v>
      </c>
      <c r="I91" s="46">
        <f t="shared" ca="1" si="37"/>
        <v>0.51205099773522422</v>
      </c>
      <c r="J91" s="46">
        <f t="shared" ca="1" si="35"/>
        <v>0.51192853913647307</v>
      </c>
      <c r="L91" s="59">
        <f ca="1">_xll.EURO(UnderlyingPrice,$D91,IntRate,Yield,$I91,$D$6,L$12,0)</f>
        <v>3.0980830019967154E-2</v>
      </c>
      <c r="M91" s="59">
        <f ca="1">_xll.EURO(UnderlyingPrice,$D91,IntRate,Yield,$I91,$D$6,M$12,0)</f>
        <v>0.88142880801806545</v>
      </c>
      <c r="O91" s="59">
        <f ca="1">_xll.EURO(UnderlyingPrice,$D91*(1+$P$8),IntRate,Yield,$H91,Expiry-Today,O$12,0)</f>
        <v>3.076723836282913E-2</v>
      </c>
      <c r="P91" s="59">
        <f ca="1">_xll.EURO(UnderlyingPrice,$D91*(1+$P$8),IntRate,Yield,$H91,Expiry-Today,P$12,0)</f>
        <v>0.88395399783286255</v>
      </c>
      <c r="R91" s="59">
        <f ca="1">_xll.EURO(UnderlyingPrice,$D91*(1-$P$8),IntRate,Yield,$J91,Expiry-Today,R$12,0)</f>
        <v>3.119592837276719E-2</v>
      </c>
      <c r="S91" s="59">
        <f ca="1">_xll.EURO(UnderlyingPrice,$D91*(1-$P$8),IntRate,Yield,$J91,Expiry-Today,S$12,0)</f>
        <v>0.87890512489893169</v>
      </c>
      <c r="U91" s="60">
        <f t="shared" ca="1" si="41"/>
        <v>0.19966788563497034</v>
      </c>
      <c r="V91" s="60"/>
      <c r="W91" s="63">
        <f t="shared" ca="1" si="36"/>
        <v>0.20026704848842239</v>
      </c>
      <c r="Z91" s="60">
        <f t="shared" ca="1" si="42"/>
        <v>0.57281409751573775</v>
      </c>
      <c r="AA91" s="60">
        <f t="shared" ca="1" si="43"/>
        <v>0.17676171907037866</v>
      </c>
      <c r="AB91" s="60">
        <f t="shared" ca="1" si="38"/>
        <v>-3.1244705328715466E-2</v>
      </c>
      <c r="AC91" s="60">
        <f t="shared" ca="1" si="44"/>
        <v>-0.97214492139724251</v>
      </c>
      <c r="AD91" s="61">
        <f t="shared" ca="1" si="39"/>
        <v>0.37827080618185527</v>
      </c>
      <c r="AE91" s="61">
        <f t="shared" ca="1" si="45"/>
        <v>0.21667885045960997</v>
      </c>
      <c r="AF91" s="61"/>
      <c r="AG91" s="98">
        <f t="shared" ca="1" si="46"/>
        <v>1.3943779411603172</v>
      </c>
      <c r="AH91" s="98">
        <f t="shared" ca="1" si="47"/>
        <v>1.3983211859707916</v>
      </c>
      <c r="AI91" s="98">
        <f t="shared" ca="1" si="48"/>
        <v>1.3904327242343284</v>
      </c>
      <c r="AJ91" s="63"/>
      <c r="AK91" s="98">
        <f t="shared" ca="1" si="49"/>
        <v>0.13947803781687576</v>
      </c>
      <c r="AL91" s="98"/>
      <c r="AM91" s="96"/>
      <c r="AN91" s="97"/>
      <c r="AX91" s="108">
        <f t="shared" ca="1" si="50"/>
        <v>0.50338193405960674</v>
      </c>
      <c r="AY91" s="108">
        <f t="shared" ca="1" si="51"/>
        <v>0.50343303522731908</v>
      </c>
      <c r="AZ91" s="108">
        <f t="shared" ca="1" si="52"/>
        <v>0.50333090477921116</v>
      </c>
      <c r="BB91" s="40">
        <f ca="1">_xll.EURO(UnderlyingPrice,$D91,IntRate,Yield,AX91,$D$6,1,0)</f>
        <v>2.9058917314661536E-2</v>
      </c>
      <c r="BC91" s="40">
        <f ca="1">_xll.EURO(UnderlyingPrice,$D91*(1+$P$8),IntRate,Yield,AY91,$D$6,1,0)</f>
        <v>2.8838026995425814E-2</v>
      </c>
      <c r="BD91" s="40">
        <f ca="1">_xll.EURO(UnderlyingPrice,$D91*(1-$P$8),IntRate,Yield,AZ91,$D$6,1,0)</f>
        <v>2.9281369359743958E-2</v>
      </c>
      <c r="BF91" s="60">
        <f t="shared" ca="1" si="53"/>
        <v>0.20696050676580768</v>
      </c>
      <c r="BG91" s="40">
        <f t="shared" ca="1" si="54"/>
        <v>0.20758155329710806</v>
      </c>
      <c r="BI91" s="59">
        <f t="shared" ca="1" si="55"/>
        <v>-1.9219127053056173E-3</v>
      </c>
      <c r="BJ91" s="47">
        <f t="shared" ca="1" si="56"/>
        <v>-6.6138482879261495E-2</v>
      </c>
    </row>
    <row r="92" spans="3:62" x14ac:dyDescent="0.2">
      <c r="C92" s="57">
        <v>79</v>
      </c>
      <c r="D92" s="64">
        <f t="shared" ca="1" si="57"/>
        <v>5.5169999999999817</v>
      </c>
      <c r="E92" s="46">
        <f t="shared" ca="1" si="40"/>
        <v>0.18875242404653769</v>
      </c>
      <c r="F92" s="46">
        <f t="shared" ca="1" si="32"/>
        <v>0.18934680025856099</v>
      </c>
      <c r="G92" s="46">
        <f t="shared" ca="1" si="33"/>
        <v>0.18815804783451462</v>
      </c>
      <c r="H92" s="46">
        <f t="shared" ca="1" si="34"/>
        <v>0.5132168033983715</v>
      </c>
      <c r="I92" s="46">
        <f t="shared" ca="1" si="37"/>
        <v>0.51309045000171394</v>
      </c>
      <c r="J92" s="46">
        <f t="shared" ca="1" si="35"/>
        <v>0.51296445653257738</v>
      </c>
      <c r="L92" s="59">
        <f ca="1">_xll.EURO(UnderlyingPrice,$D92,IntRate,Yield,$I92,$D$6,L$12,0)</f>
        <v>2.9238047374524956E-2</v>
      </c>
      <c r="M92" s="59">
        <f ca="1">_xll.EURO(UnderlyingPrice,$D92,IntRate,Yield,$I92,$D$6,M$12,0)</f>
        <v>0.90261721352497482</v>
      </c>
      <c r="O92" s="59">
        <f ca="1">_xll.EURO(UnderlyingPrice,$D92*(1+$P$8),IntRate,Yield,$H92,Expiry-Today,O$12,0)</f>
        <v>2.9035852862700717E-2</v>
      </c>
      <c r="P92" s="59">
        <f ca="1">_xll.EURO(UnderlyingPrice,$D92*(1+$P$8),IntRate,Yield,$H92,Expiry-Today,P$12,0)</f>
        <v>0.90516526607916337</v>
      </c>
      <c r="R92" s="59">
        <f ca="1">_xll.EURO(UnderlyingPrice,$D92*(1-$P$8),IntRate,Yield,$J92,Expiry-Today,R$12,0)</f>
        <v>2.9441680370923651E-2</v>
      </c>
      <c r="S92" s="59">
        <f ca="1">_xll.EURO(UnderlyingPrice,$D92*(1-$P$8),IntRate,Yield,$J92,Expiry-Today,S$12,0)</f>
        <v>0.90007059945536394</v>
      </c>
      <c r="U92" s="60">
        <f t="shared" ca="1" si="41"/>
        <v>0.18904240446071244</v>
      </c>
      <c r="V92" s="60"/>
      <c r="W92" s="63">
        <f t="shared" ca="1" si="36"/>
        <v>0.18960968239887416</v>
      </c>
      <c r="Z92" s="60">
        <f t="shared" ca="1" si="42"/>
        <v>0.57042607427070213</v>
      </c>
      <c r="AA92" s="60">
        <f t="shared" ca="1" si="43"/>
        <v>0.18093936568759028</v>
      </c>
      <c r="AB92" s="60">
        <f t="shared" ca="1" si="38"/>
        <v>-3.273905405542752E-2</v>
      </c>
      <c r="AC92" s="60">
        <f t="shared" ca="1" si="44"/>
        <v>-1.0186399518411504</v>
      </c>
      <c r="AD92" s="61">
        <f t="shared" ca="1" si="39"/>
        <v>0.36108570031061404</v>
      </c>
      <c r="AE92" s="61">
        <f t="shared" ca="1" si="45"/>
        <v>0.20597269850347083</v>
      </c>
      <c r="AF92" s="61"/>
      <c r="AG92" s="98">
        <f t="shared" ca="1" si="46"/>
        <v>1.4273331439023971</v>
      </c>
      <c r="AH92" s="98">
        <f t="shared" ca="1" si="47"/>
        <v>1.4312763887128717</v>
      </c>
      <c r="AI92" s="98">
        <f t="shared" ca="1" si="48"/>
        <v>1.4233879269764076</v>
      </c>
      <c r="AJ92" s="63"/>
      <c r="AK92" s="98">
        <f t="shared" ca="1" si="49"/>
        <v>0.13260844163813865</v>
      </c>
      <c r="AL92" s="98"/>
      <c r="AM92" s="96"/>
      <c r="AN92" s="97"/>
      <c r="AX92" s="108">
        <f t="shared" ca="1" si="50"/>
        <v>0.50381199886956174</v>
      </c>
      <c r="AY92" s="108">
        <f t="shared" ca="1" si="51"/>
        <v>0.50386391348477366</v>
      </c>
      <c r="AZ92" s="108">
        <f t="shared" ca="1" si="52"/>
        <v>0.50376015566355725</v>
      </c>
      <c r="BB92" s="40">
        <f ca="1">_xll.EURO(UnderlyingPrice,$D92,IntRate,Yield,AX92,$D$6,1,0)</f>
        <v>2.7256749262348667E-2</v>
      </c>
      <c r="BC92" s="40">
        <f ca="1">_xll.EURO(UnderlyingPrice,$D92*(1+$P$8),IntRate,Yield,AY92,$D$6,1,0)</f>
        <v>2.7047698736283154E-2</v>
      </c>
      <c r="BD92" s="40">
        <f ca="1">_xll.EURO(UnderlyingPrice,$D92*(1-$P$8),IntRate,Yield,AZ92,$D$6,1,0)</f>
        <v>2.7467295913082168E-2</v>
      </c>
      <c r="BF92" s="60">
        <f t="shared" ca="1" si="53"/>
        <v>0.19661733579332702</v>
      </c>
      <c r="BG92" s="40">
        <f t="shared" ca="1" si="54"/>
        <v>0.19720734456503022</v>
      </c>
      <c r="BI92" s="59">
        <f t="shared" ca="1" si="55"/>
        <v>-1.9812981121762885E-3</v>
      </c>
      <c r="BJ92" s="47">
        <f t="shared" ca="1" si="56"/>
        <v>-7.2690183745175024E-2</v>
      </c>
    </row>
    <row r="93" spans="3:62" x14ac:dyDescent="0.2">
      <c r="C93" s="57">
        <v>80</v>
      </c>
      <c r="D93" s="64">
        <f t="shared" ca="1" si="57"/>
        <v>5.5399999999999814</v>
      </c>
      <c r="E93" s="46">
        <f t="shared" ca="1" si="40"/>
        <v>0.19370825253177792</v>
      </c>
      <c r="F93" s="46">
        <f t="shared" ca="1" si="32"/>
        <v>0.1943051066580439</v>
      </c>
      <c r="G93" s="46">
        <f t="shared" ca="1" si="33"/>
        <v>0.19311139840551195</v>
      </c>
      <c r="H93" s="46">
        <f t="shared" ca="1" si="34"/>
        <v>0.51428479682495176</v>
      </c>
      <c r="I93" s="46">
        <f t="shared" ca="1" si="37"/>
        <v>0.51415492442554001</v>
      </c>
      <c r="J93" s="46">
        <f t="shared" ca="1" si="35"/>
        <v>0.51402541022136405</v>
      </c>
      <c r="L93" s="59">
        <f ca="1">_xll.EURO(UnderlyingPrice,$D93,IntRate,Yield,$I93,$D$6,L$12,0)</f>
        <v>2.7595287761874532E-2</v>
      </c>
      <c r="M93" s="59">
        <f ca="1">_xll.EURO(UnderlyingPrice,$D93,IntRate,Yield,$I93,$D$6,M$12,0)</f>
        <v>0.92390564206467829</v>
      </c>
      <c r="O93" s="59">
        <f ca="1">_xll.EURO(UnderlyingPrice,$D93*(1+$P$8),IntRate,Yield,$H93,Expiry-Today,O$12,0)</f>
        <v>2.7403931718642249E-2</v>
      </c>
      <c r="P93" s="59">
        <f ca="1">_xll.EURO(UnderlyingPrice,$D93*(1+$P$8),IntRate,Yield,$H93,Expiry-Today,P$12,0)</f>
        <v>0.92647599868153296</v>
      </c>
      <c r="R93" s="59">
        <f ca="1">_xll.EURO(UnderlyingPrice,$D93*(1-$P$8),IntRate,Yield,$J93,Expiry-Today,R$12,0)</f>
        <v>2.7788016241079239E-2</v>
      </c>
      <c r="S93" s="59">
        <f ca="1">_xll.EURO(UnderlyingPrice,$D93*(1-$P$8),IntRate,Yield,$J93,Expiry-Today,S$12,0)</f>
        <v>0.9213366578837956</v>
      </c>
      <c r="U93" s="60">
        <f t="shared" ca="1" si="41"/>
        <v>0.17886796027894566</v>
      </c>
      <c r="V93" s="60"/>
      <c r="W93" s="63">
        <f t="shared" ca="1" si="36"/>
        <v>0.17940470677240936</v>
      </c>
      <c r="Z93" s="60">
        <f t="shared" ca="1" si="42"/>
        <v>0.5680578793775205</v>
      </c>
      <c r="AA93" s="60">
        <f t="shared" ca="1" si="43"/>
        <v>0.18509963215648897</v>
      </c>
      <c r="AB93" s="60">
        <f t="shared" ca="1" si="38"/>
        <v>-3.4261873824467527E-2</v>
      </c>
      <c r="AC93" s="60">
        <f t="shared" ca="1" si="44"/>
        <v>-1.066020827707981</v>
      </c>
      <c r="AD93" s="61">
        <f t="shared" ca="1" si="39"/>
        <v>0.34437612657884548</v>
      </c>
      <c r="AE93" s="61">
        <f t="shared" ca="1" si="45"/>
        <v>0.19562557217262352</v>
      </c>
      <c r="AF93" s="61"/>
      <c r="AG93" s="98">
        <f t="shared" ca="1" si="46"/>
        <v>1.4601512440209616</v>
      </c>
      <c r="AH93" s="98">
        <f t="shared" ca="1" si="47"/>
        <v>1.4640944888314369</v>
      </c>
      <c r="AI93" s="98">
        <f t="shared" ca="1" si="48"/>
        <v>1.4562060270949704</v>
      </c>
      <c r="AJ93" s="63"/>
      <c r="AK93" s="98">
        <f t="shared" ca="1" si="49"/>
        <v>0.12599440914121038</v>
      </c>
      <c r="AL93" s="98"/>
      <c r="AM93" s="96"/>
      <c r="AN93" s="97"/>
      <c r="AX93" s="108">
        <f t="shared" ca="1" si="50"/>
        <v>0.50424702804684118</v>
      </c>
      <c r="AY93" s="108">
        <f t="shared" ca="1" si="51"/>
        <v>0.50429975205069788</v>
      </c>
      <c r="AZ93" s="108">
        <f t="shared" ca="1" si="52"/>
        <v>0.50419437495853359</v>
      </c>
      <c r="BB93" s="40">
        <f ca="1">_xll.EURO(UnderlyingPrice,$D93,IntRate,Yield,AX93,$D$6,1,0)</f>
        <v>2.5558608359789736E-2</v>
      </c>
      <c r="BC93" s="40">
        <f ca="1">_xll.EURO(UnderlyingPrice,$D93*(1+$P$8),IntRate,Yield,AY93,$D$6,1,0)</f>
        <v>2.5360858387053375E-2</v>
      </c>
      <c r="BD93" s="40">
        <f ca="1">_xll.EURO(UnderlyingPrice,$D93*(1-$P$8),IntRate,Yield,AZ93,$D$6,1,0)</f>
        <v>2.5757790522805635E-2</v>
      </c>
      <c r="BF93" s="60">
        <f t="shared" ca="1" si="53"/>
        <v>0.18665566859176991</v>
      </c>
      <c r="BG93" s="40">
        <f t="shared" ca="1" si="54"/>
        <v>0.18721578441936423</v>
      </c>
      <c r="BI93" s="59">
        <f t="shared" ca="1" si="55"/>
        <v>-2.0366794020847956E-3</v>
      </c>
      <c r="BJ93" s="47">
        <f t="shared" ca="1" si="56"/>
        <v>-7.9686631346056233E-2</v>
      </c>
    </row>
    <row r="94" spans="3:62" x14ac:dyDescent="0.2">
      <c r="C94" s="57">
        <v>81</v>
      </c>
      <c r="D94" s="64">
        <f t="shared" ca="1" si="57"/>
        <v>5.5629999999999811</v>
      </c>
      <c r="E94" s="46">
        <f t="shared" ca="1" si="40"/>
        <v>0.19866408101701816</v>
      </c>
      <c r="F94" s="46">
        <f t="shared" ca="1" si="32"/>
        <v>0.19926341305752637</v>
      </c>
      <c r="G94" s="46">
        <f t="shared" ca="1" si="33"/>
        <v>0.19806474897650972</v>
      </c>
      <c r="H94" s="46">
        <f t="shared" ca="1" si="34"/>
        <v>0.51537747095276731</v>
      </c>
      <c r="I94" s="46">
        <f t="shared" ca="1" si="37"/>
        <v>0.51524409424220896</v>
      </c>
      <c r="J94" s="46">
        <f t="shared" ca="1" si="35"/>
        <v>0.5151110739282414</v>
      </c>
      <c r="L94" s="59">
        <f ca="1">_xll.EURO(UnderlyingPrice,$D94,IntRate,Yield,$I94,$D$6,L$12,0)</f>
        <v>2.6047168625083938E-2</v>
      </c>
      <c r="M94" s="59">
        <f ca="1">_xll.EURO(UnderlyingPrice,$D94,IntRate,Yield,$I94,$D$6,M$12,0)</f>
        <v>0.94528871108023882</v>
      </c>
      <c r="O94" s="59">
        <f ca="1">_xll.EURO(UnderlyingPrice,$D94*(1+$P$8),IntRate,Yield,$H94,Expiry-Today,O$12,0)</f>
        <v>2.586611279821488E-2</v>
      </c>
      <c r="P94" s="59">
        <f ca="1">_xll.EURO(UnderlyingPrice,$D94*(1+$P$8),IntRate,Yield,$H94,Expiry-Today,P$12,0)</f>
        <v>0.94788083350753372</v>
      </c>
      <c r="R94" s="59">
        <f ca="1">_xll.EURO(UnderlyingPrice,$D94*(1-$P$8),IntRate,Yield,$J94,Expiry-Today,R$12,0)</f>
        <v>2.6229533031124297E-2</v>
      </c>
      <c r="S94" s="59">
        <f ca="1">_xll.EURO(UnderlyingPrice,$D94*(1-$P$8),IntRate,Yield,$J94,Expiry-Today,S$12,0)</f>
        <v>0.94269789723211606</v>
      </c>
      <c r="U94" s="60">
        <f t="shared" ca="1" si="41"/>
        <v>0.16913826634197124</v>
      </c>
      <c r="V94" s="60"/>
      <c r="W94" s="63">
        <f t="shared" ca="1" si="36"/>
        <v>0.16964581599607365</v>
      </c>
      <c r="Z94" s="60">
        <f t="shared" ca="1" si="42"/>
        <v>0.56570926689762058</v>
      </c>
      <c r="AA94" s="60">
        <f t="shared" ca="1" si="43"/>
        <v>0.18924266249045271</v>
      </c>
      <c r="AB94" s="60">
        <f t="shared" ca="1" si="38"/>
        <v>-3.58127853064754E-2</v>
      </c>
      <c r="AC94" s="60">
        <f t="shared" ca="1" si="44"/>
        <v>-1.114275746578506</v>
      </c>
      <c r="AD94" s="61">
        <f t="shared" ca="1" si="39"/>
        <v>0.32815285868589322</v>
      </c>
      <c r="AE94" s="61">
        <f t="shared" ca="1" si="45"/>
        <v>0.18563911311755513</v>
      </c>
      <c r="AF94" s="61"/>
      <c r="AG94" s="98">
        <f t="shared" ca="1" si="46"/>
        <v>1.4928333775599378</v>
      </c>
      <c r="AH94" s="98">
        <f t="shared" ca="1" si="47"/>
        <v>1.4967766223704104</v>
      </c>
      <c r="AI94" s="98">
        <f t="shared" ca="1" si="48"/>
        <v>1.4888881606339472</v>
      </c>
      <c r="AJ94" s="63"/>
      <c r="AK94" s="98">
        <f t="shared" ca="1" si="49"/>
        <v>0.11963545060044664</v>
      </c>
      <c r="AL94" s="98"/>
      <c r="AM94" s="96"/>
      <c r="AN94" s="97"/>
      <c r="AX94" s="108">
        <f t="shared" ca="1" si="50"/>
        <v>0.50468694642188183</v>
      </c>
      <c r="AY94" s="108">
        <f t="shared" ca="1" si="51"/>
        <v>0.50474047564271818</v>
      </c>
      <c r="AZ94" s="108">
        <f t="shared" ca="1" si="52"/>
        <v>0.50463348760727489</v>
      </c>
      <c r="BB94" s="40">
        <f ca="1">_xll.EURO(UnderlyingPrice,$D94,IntRate,Yield,AX94,$D$6,1,0)</f>
        <v>2.3959224795143119E-2</v>
      </c>
      <c r="BC94" s="40">
        <f ca="1">_xll.EURO(UnderlyingPrice,$D94*(1+$P$8),IntRate,Yield,AY94,$D$6,1,0)</f>
        <v>2.3772252453587772E-2</v>
      </c>
      <c r="BD94" s="40">
        <f ca="1">_xll.EURO(UnderlyingPrice,$D94*(1-$P$8),IntRate,Yield,AZ94,$D$6,1,0)</f>
        <v>2.4147567108646295E-2</v>
      </c>
      <c r="BF94" s="60">
        <f t="shared" ca="1" si="53"/>
        <v>0.17707348953351135</v>
      </c>
      <c r="BG94" s="40">
        <f t="shared" ca="1" si="54"/>
        <v>0.17760485118399513</v>
      </c>
      <c r="BI94" s="59">
        <f t="shared" ca="1" si="55"/>
        <v>-2.0879438299408193E-3</v>
      </c>
      <c r="BJ94" s="47">
        <f t="shared" ca="1" si="56"/>
        <v>-8.7145717267283027E-2</v>
      </c>
    </row>
    <row r="95" spans="3:62" x14ac:dyDescent="0.2">
      <c r="C95" s="57">
        <v>82</v>
      </c>
      <c r="D95" s="64">
        <f t="shared" ca="1" si="57"/>
        <v>5.5859999999999808</v>
      </c>
      <c r="E95" s="46">
        <f t="shared" ca="1" si="40"/>
        <v>0.20361990950225839</v>
      </c>
      <c r="F95" s="46">
        <f t="shared" ca="1" si="32"/>
        <v>0.20422171945700929</v>
      </c>
      <c r="G95" s="46">
        <f t="shared" ca="1" si="33"/>
        <v>0.20301809954750727</v>
      </c>
      <c r="H95" s="46">
        <f t="shared" ca="1" si="34"/>
        <v>0.51649449852693285</v>
      </c>
      <c r="I95" s="46">
        <f t="shared" ca="1" si="37"/>
        <v>0.51635763268722745</v>
      </c>
      <c r="J95" s="46">
        <f t="shared" ca="1" si="35"/>
        <v>0.51622112137861775</v>
      </c>
      <c r="L95" s="59">
        <f ca="1">_xll.EURO(UnderlyingPrice,$D95,IntRate,Yield,$I95,$D$6,L$12,0)</f>
        <v>2.4588542617730913E-2</v>
      </c>
      <c r="M95" s="59">
        <f ca="1">_xll.EURO(UnderlyingPrice,$D95,IntRate,Yield,$I95,$D$6,M$12,0)</f>
        <v>0.96676127322523886</v>
      </c>
      <c r="O95" s="59">
        <f ca="1">_xll.EURO(UnderlyingPrice,$D95*(1+$P$8),IntRate,Yield,$H95,Expiry-Today,O$12,0)</f>
        <v>2.4417269196350122E-2</v>
      </c>
      <c r="P95" s="59">
        <f ca="1">_xll.EURO(UnderlyingPrice,$D95*(1+$P$8),IntRate,Yield,$H95,Expiry-Today,P$12,0)</f>
        <v>0.96937464365209713</v>
      </c>
      <c r="R95" s="59">
        <f ca="1">_xll.EURO(UnderlyingPrice,$D95*(1-$P$8),IntRate,Yield,$J95,Expiry-Today,R$12,0)</f>
        <v>2.4761062970482861E-2</v>
      </c>
      <c r="S95" s="59">
        <f ca="1">_xll.EURO(UnderlyingPrice,$D95*(1-$P$8),IntRate,Yield,$J95,Expiry-Today,S$12,0)</f>
        <v>0.96414914972975208</v>
      </c>
      <c r="U95" s="60">
        <f t="shared" ca="1" si="41"/>
        <v>0.15984559772368057</v>
      </c>
      <c r="V95" s="60"/>
      <c r="W95" s="63">
        <f t="shared" ca="1" si="36"/>
        <v>0.16032526196282096</v>
      </c>
      <c r="Z95" s="60">
        <f t="shared" ca="1" si="42"/>
        <v>0.56337999494297597</v>
      </c>
      <c r="AA95" s="60">
        <f t="shared" ca="1" si="43"/>
        <v>0.19336859892028155</v>
      </c>
      <c r="AB95" s="60">
        <f t="shared" ca="1" si="38"/>
        <v>-3.7391415048392711E-2</v>
      </c>
      <c r="AC95" s="60">
        <f t="shared" ca="1" si="44"/>
        <v>-1.1633930888682131</v>
      </c>
      <c r="AD95" s="61">
        <f t="shared" ca="1" si="39"/>
        <v>0.31242429696395929</v>
      </c>
      <c r="AE95" s="61">
        <f t="shared" ca="1" si="45"/>
        <v>0.1760135988436182</v>
      </c>
      <c r="AF95" s="61"/>
      <c r="AG95" s="98">
        <f t="shared" ca="1" si="46"/>
        <v>1.525380666501456</v>
      </c>
      <c r="AH95" s="98">
        <f t="shared" ca="1" si="47"/>
        <v>1.529323911311929</v>
      </c>
      <c r="AI95" s="98">
        <f t="shared" ca="1" si="48"/>
        <v>1.5214354495754654</v>
      </c>
      <c r="AJ95" s="63"/>
      <c r="AK95" s="98">
        <f t="shared" ca="1" si="49"/>
        <v>0.11352998128704865</v>
      </c>
      <c r="AL95" s="98"/>
      <c r="AM95" s="96"/>
      <c r="AN95" s="97"/>
      <c r="AX95" s="108">
        <f t="shared" ca="1" si="50"/>
        <v>0.50513167882512078</v>
      </c>
      <c r="AY95" s="108">
        <f t="shared" ca="1" si="51"/>
        <v>0.50518600897846078</v>
      </c>
      <c r="AZ95" s="108">
        <f t="shared" ca="1" si="52"/>
        <v>0.5050774185529161</v>
      </c>
      <c r="BB95" s="40">
        <f ca="1">_xll.EURO(UnderlyingPrice,$D95,IntRate,Yield,AX95,$D$6,1,0)</f>
        <v>2.2453529451746224E-2</v>
      </c>
      <c r="BC95" s="40">
        <f ca="1">_xll.EURO(UnderlyingPrice,$D95*(1+$P$8),IntRate,Yield,AY95,$D$6,1,0)</f>
        <v>2.227682836464645E-2</v>
      </c>
      <c r="BD95" s="40">
        <f ca="1">_xll.EURO(UnderlyingPrice,$D95*(1-$P$8),IntRate,Yield,AZ95,$D$6,1,0)</f>
        <v>2.2631540048158927E-2</v>
      </c>
      <c r="BF95" s="60">
        <f t="shared" ca="1" si="53"/>
        <v>0.16786753761418355</v>
      </c>
      <c r="BG95" s="40">
        <f t="shared" ca="1" si="54"/>
        <v>0.16837127406894203</v>
      </c>
      <c r="BI95" s="59">
        <f t="shared" ca="1" si="55"/>
        <v>-2.1350131659846894E-3</v>
      </c>
      <c r="BJ95" s="47">
        <f t="shared" ca="1" si="56"/>
        <v>-9.5085860357630683E-2</v>
      </c>
    </row>
    <row r="96" spans="3:62" x14ac:dyDescent="0.2">
      <c r="C96" s="57">
        <v>83</v>
      </c>
      <c r="D96" s="64">
        <f t="shared" ca="1" si="57"/>
        <v>5.6089999999999804</v>
      </c>
      <c r="E96" s="46">
        <f t="shared" ca="1" si="40"/>
        <v>0.2085757379874984</v>
      </c>
      <c r="F96" s="46">
        <f t="shared" ca="1" si="32"/>
        <v>0.2091800258564922</v>
      </c>
      <c r="G96" s="46">
        <f t="shared" ca="1" si="33"/>
        <v>0.20797145011850482</v>
      </c>
      <c r="H96" s="46">
        <f t="shared" ca="1" si="34"/>
        <v>0.51763555229256319</v>
      </c>
      <c r="I96" s="46">
        <f t="shared" ca="1" si="37"/>
        <v>0.51749521299610213</v>
      </c>
      <c r="J96" s="46">
        <f t="shared" ca="1" si="35"/>
        <v>0.51735522629790143</v>
      </c>
      <c r="L96" s="59">
        <f ca="1">_xll.EURO(UnderlyingPrice,$D96,IntRate,Yield,$I96,$D$6,L$12,0)</f>
        <v>2.3214493525678503E-2</v>
      </c>
      <c r="M96" s="59">
        <f ca="1">_xll.EURO(UnderlyingPrice,$D96,IntRate,Yield,$I96,$D$6,M$12,0)</f>
        <v>0.98831841228553863</v>
      </c>
      <c r="O96" s="59">
        <f ca="1">_xll.EURO(UnderlyingPrice,$D96*(1+$P$8),IntRate,Yield,$H96,Expiry-Today,O$12,0)</f>
        <v>2.3052505061777195E-2</v>
      </c>
      <c r="P96" s="59">
        <f ca="1">_xll.EURO(UnderlyingPrice,$D96*(1+$P$8),IntRate,Yield,$H96,Expiry-Today,P$12,0)</f>
        <v>0.99095253326395305</v>
      </c>
      <c r="R96" s="59">
        <f ca="1">_xll.EURO(UnderlyingPrice,$D96*(1-$P$8),IntRate,Yield,$J96,Expiry-Today,R$12,0)</f>
        <v>2.3377669488255703E-2</v>
      </c>
      <c r="S96" s="59">
        <f ca="1">_xll.EURO(UnderlyingPrice,$D96*(1-$P$8),IntRate,Yield,$J96,Expiry-Today,S$12,0)</f>
        <v>0.9856854788057996</v>
      </c>
      <c r="U96" s="60">
        <f t="shared" ca="1" si="41"/>
        <v>0.15098098186023093</v>
      </c>
      <c r="V96" s="60"/>
      <c r="W96" s="63">
        <f t="shared" ca="1" si="36"/>
        <v>0.15143404518396317</v>
      </c>
      <c r="Z96" s="60">
        <f t="shared" ca="1" si="42"/>
        <v>0.56106982559305829</v>
      </c>
      <c r="AA96" s="60">
        <f t="shared" ca="1" si="43"/>
        <v>0.19747758192349621</v>
      </c>
      <c r="AB96" s="60">
        <f t="shared" ca="1" si="38"/>
        <v>-3.899739536235116E-2</v>
      </c>
      <c r="AC96" s="60">
        <f t="shared" ca="1" si="44"/>
        <v>-1.2133614143701914</v>
      </c>
      <c r="AD96" s="61">
        <f t="shared" ca="1" si="39"/>
        <v>0.29719659760502687</v>
      </c>
      <c r="AE96" s="61">
        <f t="shared" ca="1" si="45"/>
        <v>0.16674804318510275</v>
      </c>
      <c r="AF96" s="61"/>
      <c r="AG96" s="98">
        <f t="shared" ca="1" si="46"/>
        <v>1.5577942189969711</v>
      </c>
      <c r="AH96" s="98">
        <f t="shared" ca="1" si="47"/>
        <v>1.5617374638074459</v>
      </c>
      <c r="AI96" s="98">
        <f t="shared" ca="1" si="48"/>
        <v>1.5538490020709814</v>
      </c>
      <c r="AJ96" s="63"/>
      <c r="AK96" s="98">
        <f t="shared" ca="1" si="49"/>
        <v>0.10767543632879829</v>
      </c>
      <c r="AL96" s="98"/>
      <c r="AM96" s="96"/>
      <c r="AN96" s="97"/>
      <c r="AX96" s="108">
        <f t="shared" ca="1" si="50"/>
        <v>0.50558115008699467</v>
      </c>
      <c r="AY96" s="108">
        <f t="shared" ca="1" si="51"/>
        <v>0.50563627677555167</v>
      </c>
      <c r="AZ96" s="108">
        <f t="shared" ca="1" si="52"/>
        <v>0.50552609273859206</v>
      </c>
      <c r="BB96" s="40">
        <f ca="1">_xll.EURO(UnderlyingPrice,$D96,IntRate,Yield,AX96,$D$6,1,0)</f>
        <v>2.1036652188348381E-2</v>
      </c>
      <c r="BC96" s="40">
        <f ca="1">_xll.EURO(UnderlyingPrice,$D96*(1+$P$8),IntRate,Yield,AY96,$D$6,1,0)</f>
        <v>2.086973267251796E-2</v>
      </c>
      <c r="BD96" s="40">
        <f ca="1">_xll.EURO(UnderlyingPrice,$D96*(1-$P$8),IntRate,Yield,AZ96,$D$6,1,0)</f>
        <v>2.1204822537120138E-2</v>
      </c>
      <c r="BF96" s="60">
        <f t="shared" ca="1" si="53"/>
        <v>0.15903342838176976</v>
      </c>
      <c r="BG96" s="40">
        <f t="shared" ca="1" si="54"/>
        <v>0.15951065546533633</v>
      </c>
      <c r="BI96" s="59">
        <f t="shared" ca="1" si="55"/>
        <v>-2.177841337330122E-3</v>
      </c>
      <c r="BJ96" s="47">
        <f t="shared" ca="1" si="56"/>
        <v>-0.10352604196861552</v>
      </c>
    </row>
    <row r="97" spans="3:62" x14ac:dyDescent="0.2">
      <c r="C97" s="57">
        <v>84</v>
      </c>
      <c r="D97" s="64">
        <f t="shared" ca="1" si="57"/>
        <v>5.6319999999999801</v>
      </c>
      <c r="E97" s="46">
        <f t="shared" ca="1" si="40"/>
        <v>0.21353156647273863</v>
      </c>
      <c r="F97" s="46">
        <f t="shared" ca="1" si="32"/>
        <v>0.21413833225597489</v>
      </c>
      <c r="G97" s="46">
        <f t="shared" ca="1" si="33"/>
        <v>0.21292480068950237</v>
      </c>
      <c r="H97" s="46">
        <f t="shared" ca="1" si="34"/>
        <v>0.51880030499477292</v>
      </c>
      <c r="I97" s="46">
        <f t="shared" ca="1" si="37"/>
        <v>0.51865650840433952</v>
      </c>
      <c r="J97" s="46">
        <f t="shared" ca="1" si="35"/>
        <v>0.51851306241150064</v>
      </c>
      <c r="L97" s="59">
        <f ca="1">_xll.EURO(UnderlyingPrice,$D97,IntRate,Yield,$I97,$D$6,L$12,0)</f>
        <v>2.1920331528443804E-2</v>
      </c>
      <c r="M97" s="59">
        <f ca="1">_xll.EURO(UnderlyingPrice,$D97,IntRate,Yield,$I97,$D$6,M$12,0)</f>
        <v>1.0099554384406559</v>
      </c>
      <c r="O97" s="59">
        <f ca="1">_xll.EURO(UnderlyingPrice,$D97*(1+$P$8),IntRate,Yield,$H97,Expiry-Today,O$12,0)</f>
        <v>2.1767150772934063E-2</v>
      </c>
      <c r="P97" s="59">
        <f ca="1">_xll.EURO(UnderlyingPrice,$D97*(1+$P$8),IntRate,Yield,$H97,Expiry-Today,P$12,0)</f>
        <v>1.0126098327215383</v>
      </c>
      <c r="R97" s="59">
        <f ca="1">_xll.EURO(UnderlyingPrice,$D97*(1-$P$8),IntRate,Yield,$J97,Expiry-Today,R$12,0)</f>
        <v>2.2074642561053293E-2</v>
      </c>
      <c r="S97" s="59">
        <f ca="1">_xll.EURO(UnderlyingPrice,$D97*(1-$P$8),IntRate,Yield,$J97,Expiry-Today,S$12,0)</f>
        <v>1.0073021744368749</v>
      </c>
      <c r="U97" s="60">
        <f t="shared" ca="1" si="41"/>
        <v>0.14253437890270612</v>
      </c>
      <c r="V97" s="60"/>
      <c r="W97" s="63">
        <f t="shared" ca="1" si="36"/>
        <v>0.14296209568303248</v>
      </c>
      <c r="Z97" s="60">
        <f t="shared" ca="1" si="42"/>
        <v>0.55877852481382539</v>
      </c>
      <c r="AA97" s="60">
        <f t="shared" ca="1" si="43"/>
        <v>0.20156975025303764</v>
      </c>
      <c r="AB97" s="60">
        <f t="shared" ca="1" si="38"/>
        <v>-4.0630364217071967E-2</v>
      </c>
      <c r="AC97" s="60">
        <f t="shared" ca="1" si="44"/>
        <v>-1.2641694588761425</v>
      </c>
      <c r="AD97" s="61">
        <f t="shared" ca="1" si="39"/>
        <v>0.28247380485382145</v>
      </c>
      <c r="AE97" s="61">
        <f t="shared" ca="1" si="45"/>
        <v>0.15784029597476673</v>
      </c>
      <c r="AF97" s="61"/>
      <c r="AG97" s="98">
        <f t="shared" ca="1" si="46"/>
        <v>1.590075129593657</v>
      </c>
      <c r="AH97" s="98">
        <f t="shared" ca="1" si="47"/>
        <v>1.5940183744041307</v>
      </c>
      <c r="AI97" s="98">
        <f t="shared" ca="1" si="48"/>
        <v>1.5861299126676671</v>
      </c>
      <c r="AJ97" s="63"/>
      <c r="AK97" s="98">
        <f t="shared" ca="1" si="49"/>
        <v>0.10206838161679263</v>
      </c>
      <c r="AL97" s="98"/>
      <c r="AM97" s="96"/>
      <c r="AN97" s="97"/>
      <c r="AX97" s="108">
        <f t="shared" ca="1" si="50"/>
        <v>0.5060352850379406</v>
      </c>
      <c r="AY97" s="108">
        <f t="shared" ca="1" si="51"/>
        <v>0.50609120375161731</v>
      </c>
      <c r="AZ97" s="108">
        <f t="shared" ca="1" si="52"/>
        <v>0.50597943510743792</v>
      </c>
      <c r="BB97" s="40">
        <f ca="1">_xll.EURO(UnderlyingPrice,$D97,IntRate,Yield,AX97,$D$6,1,0)</f>
        <v>1.9703919524843017E-2</v>
      </c>
      <c r="BC97" s="40">
        <f ca="1">_xll.EURO(UnderlyingPrice,$D97*(1+$P$8),IntRate,Yield,AY97,$D$6,1,0)</f>
        <v>1.9546308665045087E-2</v>
      </c>
      <c r="BD97" s="40">
        <f ca="1">_xll.EURO(UnderlyingPrice,$D97*(1-$P$8),IntRate,Yield,AZ97,$D$6,1,0)</f>
        <v>1.9862724349530958E-2</v>
      </c>
      <c r="BF97" s="60">
        <f t="shared" ca="1" si="53"/>
        <v>0.15056577193982787</v>
      </c>
      <c r="BG97" s="40">
        <f t="shared" ca="1" si="54"/>
        <v>0.15101758930274922</v>
      </c>
      <c r="BI97" s="59">
        <f t="shared" ca="1" si="55"/>
        <v>-2.2164120036007873E-3</v>
      </c>
      <c r="BJ97" s="47">
        <f t="shared" ca="1" si="56"/>
        <v>-0.11248584327632376</v>
      </c>
    </row>
    <row r="98" spans="3:62" x14ac:dyDescent="0.2">
      <c r="C98" s="57">
        <v>85</v>
      </c>
      <c r="D98" s="64">
        <f t="shared" ca="1" si="57"/>
        <v>5.6549999999999798</v>
      </c>
      <c r="E98" s="46">
        <f t="shared" ca="1" si="40"/>
        <v>0.21848739495797886</v>
      </c>
      <c r="F98" s="46">
        <f t="shared" ca="1" si="32"/>
        <v>0.21909663865545781</v>
      </c>
      <c r="G98" s="46">
        <f t="shared" ca="1" si="33"/>
        <v>0.21787815126049992</v>
      </c>
      <c r="H98" s="46">
        <f t="shared" ca="1" si="34"/>
        <v>0.51998842937867695</v>
      </c>
      <c r="I98" s="46">
        <f t="shared" ca="1" si="37"/>
        <v>0.51984119214744628</v>
      </c>
      <c r="J98" s="46">
        <f t="shared" ca="1" si="35"/>
        <v>0.51969430344482392</v>
      </c>
      <c r="L98" s="59">
        <f ca="1">_xll.EURO(UnderlyingPrice,$D98,IntRate,Yield,$I98,$D$6,L$12,0)</f>
        <v>2.0701587895551543E-2</v>
      </c>
      <c r="M98" s="59">
        <f ca="1">_xll.EURO(UnderlyingPrice,$D98,IntRate,Yield,$I98,$D$6,M$12,0)</f>
        <v>1.0316678829601154</v>
      </c>
      <c r="O98" s="59">
        <f ca="1">_xll.EURO(UnderlyingPrice,$D98*(1+$P$8),IntRate,Yield,$H98,Expiry-Today,O$12,0)</f>
        <v>2.0556757558386873E-2</v>
      </c>
      <c r="P98" s="59">
        <f ca="1">_xll.EURO(UnderlyingPrice,$D98*(1+$P$8),IntRate,Yield,$H98,Expiry-Today,P$12,0)</f>
        <v>1.0343420932534189</v>
      </c>
      <c r="R98" s="59">
        <f ca="1">_xll.EURO(UnderlyingPrice,$D98*(1-$P$8),IntRate,Yield,$J98,Expiry-Today,R$12,0)</f>
        <v>2.0847493486270408E-2</v>
      </c>
      <c r="S98" s="59">
        <f ca="1">_xll.EURO(UnderlyingPrice,$D98*(1-$P$8),IntRate,Yield,$J98,Expiry-Today,S$12,0)</f>
        <v>1.0289947479203665</v>
      </c>
      <c r="U98" s="60">
        <f t="shared" ca="1" si="41"/>
        <v>0.13449485144649606</v>
      </c>
      <c r="V98" s="60"/>
      <c r="W98" s="63">
        <f t="shared" ca="1" si="36"/>
        <v>0.13489844323448452</v>
      </c>
      <c r="Z98" s="60">
        <f t="shared" ca="1" si="42"/>
        <v>0.55650586237868505</v>
      </c>
      <c r="AA98" s="60">
        <f t="shared" ca="1" si="43"/>
        <v>0.20564524096538014</v>
      </c>
      <c r="AB98" s="60">
        <f t="shared" ca="1" si="38"/>
        <v>-4.228996513170926E-2</v>
      </c>
      <c r="AC98" s="60">
        <f t="shared" ca="1" si="44"/>
        <v>-1.3158061308734328</v>
      </c>
      <c r="AD98" s="61">
        <f t="shared" ca="1" si="39"/>
        <v>0.26825798500872838</v>
      </c>
      <c r="AE98" s="61">
        <f t="shared" ca="1" si="45"/>
        <v>0.14928714128725076</v>
      </c>
      <c r="AF98" s="61"/>
      <c r="AG98" s="98">
        <f t="shared" ca="1" si="46"/>
        <v>1.6222244794561773</v>
      </c>
      <c r="AH98" s="98">
        <f t="shared" ca="1" si="47"/>
        <v>1.6261677242666515</v>
      </c>
      <c r="AI98" s="98">
        <f t="shared" ca="1" si="48"/>
        <v>1.6182792625301869</v>
      </c>
      <c r="AJ98" s="63"/>
      <c r="AK98" s="98">
        <f t="shared" ca="1" si="49"/>
        <v>9.6704620238534003E-2</v>
      </c>
      <c r="AL98" s="98"/>
      <c r="AM98" s="96"/>
      <c r="AN98" s="97"/>
      <c r="AX98" s="108">
        <f t="shared" ca="1" si="50"/>
        <v>0.50649400850839565</v>
      </c>
      <c r="AY98" s="108">
        <f t="shared" ca="1" si="51"/>
        <v>0.50655071462428369</v>
      </c>
      <c r="AZ98" s="108">
        <f t="shared" ca="1" si="52"/>
        <v>0.5064373706025882</v>
      </c>
      <c r="BB98" s="40">
        <f ca="1">_xll.EURO(UnderlyingPrice,$D98,IntRate,Yield,AX98,$D$6,1,0)</f>
        <v>1.8450851795932199E-2</v>
      </c>
      <c r="BC98" s="40">
        <f ca="1">_xll.EURO(UnderlyingPrice,$D98*(1+$P$8),IntRate,Yield,AY98,$D$6,1,0)</f>
        <v>1.8302093451427193E-2</v>
      </c>
      <c r="BD98" s="40">
        <f ca="1">_xll.EURO(UnderlyingPrice,$D98*(1-$P$8),IntRate,Yield,AZ98,$D$6,1,0)</f>
        <v>1.8600749059710597E-2</v>
      </c>
      <c r="BF98" s="60">
        <f t="shared" ca="1" si="53"/>
        <v>0.14245828612864564</v>
      </c>
      <c r="BG98" s="40">
        <f t="shared" ca="1" si="54"/>
        <v>0.14288577456998053</v>
      </c>
      <c r="BI98" s="59">
        <f t="shared" ca="1" si="55"/>
        <v>-2.2507360996193437E-3</v>
      </c>
      <c r="BJ98" s="47">
        <f t="shared" ca="1" si="56"/>
        <v>-0.12198548470892581</v>
      </c>
    </row>
    <row r="99" spans="3:62" x14ac:dyDescent="0.2">
      <c r="C99" s="57">
        <v>86</v>
      </c>
      <c r="D99" s="64">
        <f t="shared" ca="1" si="57"/>
        <v>5.6779999999999795</v>
      </c>
      <c r="E99" s="46">
        <f t="shared" ca="1" si="40"/>
        <v>0.2234432234432191</v>
      </c>
      <c r="F99" s="46">
        <f t="shared" ca="1" si="32"/>
        <v>0.2240549450549405</v>
      </c>
      <c r="G99" s="46">
        <f t="shared" ca="1" si="33"/>
        <v>0.22283150183149747</v>
      </c>
      <c r="H99" s="46">
        <f t="shared" ca="1" si="34"/>
        <v>0.52119959818938988</v>
      </c>
      <c r="I99" s="46">
        <f t="shared" ca="1" si="37"/>
        <v>0.52104893746092873</v>
      </c>
      <c r="J99" s="46">
        <f t="shared" ca="1" si="35"/>
        <v>0.52089862312327928</v>
      </c>
      <c r="L99" s="59">
        <f ca="1">_xll.EURO(UnderlyingPrice,$D99,IntRate,Yield,$I99,$D$6,L$12,0)</f>
        <v>1.9554009207409129E-2</v>
      </c>
      <c r="M99" s="59">
        <f ca="1">_xll.EURO(UnderlyingPrice,$D99,IntRate,Yield,$I99,$D$6,M$12,0)</f>
        <v>1.0534514924243261</v>
      </c>
      <c r="O99" s="59">
        <f ca="1">_xll.EURO(UnderlyingPrice,$D99*(1+$P$8),IntRate,Yield,$H99,Expiry-Today,O$12,0)</f>
        <v>1.941709165087635E-2</v>
      </c>
      <c r="P99" s="59">
        <f ca="1">_xll.EURO(UnderlyingPrice,$D99*(1+$P$8),IntRate,Yield,$H99,Expiry-Today,P$12,0)</f>
        <v>1.0561450810923372</v>
      </c>
      <c r="R99" s="59">
        <f ca="1">_xll.EURO(UnderlyingPrice,$D99*(1-$P$8),IntRate,Yield,$J99,Expiry-Today,R$12,0)</f>
        <v>1.96919491707368E-2</v>
      </c>
      <c r="S99" s="59">
        <f ca="1">_xll.EURO(UnderlyingPrice,$D99*(1-$P$8),IntRate,Yield,$J99,Expiry-Today,S$12,0)</f>
        <v>1.050758926163109</v>
      </c>
      <c r="U99" s="60">
        <f t="shared" ca="1" si="41"/>
        <v>0.12685072160046551</v>
      </c>
      <c r="V99" s="60"/>
      <c r="W99" s="63">
        <f t="shared" ca="1" si="36"/>
        <v>0.12723137490419978</v>
      </c>
      <c r="Z99" s="60">
        <f t="shared" ca="1" si="42"/>
        <v>0.5542516117913816</v>
      </c>
      <c r="AA99" s="60">
        <f t="shared" ca="1" si="43"/>
        <v>0.20970418944807581</v>
      </c>
      <c r="AB99" s="60">
        <f t="shared" ca="1" si="38"/>
        <v>-4.397584707207447E-2</v>
      </c>
      <c r="AC99" s="60">
        <f t="shared" ca="1" si="44"/>
        <v>-1.3682605083162283</v>
      </c>
      <c r="AD99" s="61">
        <f t="shared" ca="1" si="39"/>
        <v>0.25454936116113752</v>
      </c>
      <c r="AE99" s="61">
        <f t="shared" ca="1" si="45"/>
        <v>0.14108439370402698</v>
      </c>
      <c r="AF99" s="61"/>
      <c r="AG99" s="98">
        <f t="shared" ca="1" si="46"/>
        <v>1.6542433365839673</v>
      </c>
      <c r="AH99" s="98">
        <f t="shared" ca="1" si="47"/>
        <v>1.6581865813944403</v>
      </c>
      <c r="AI99" s="98">
        <f t="shared" ca="1" si="48"/>
        <v>1.6502981196579765</v>
      </c>
      <c r="AJ99" s="63"/>
      <c r="AK99" s="98">
        <f t="shared" ca="1" si="49"/>
        <v>9.1579292749397564E-2</v>
      </c>
      <c r="AL99" s="98"/>
      <c r="AM99" s="96"/>
      <c r="AN99" s="97"/>
      <c r="AX99" s="108">
        <f t="shared" ca="1" si="50"/>
        <v>0.50695724532879638</v>
      </c>
      <c r="AY99" s="108">
        <f t="shared" ca="1" si="51"/>
        <v>0.50701473411117681</v>
      </c>
      <c r="AZ99" s="108">
        <f t="shared" ca="1" si="52"/>
        <v>0.50689982416717805</v>
      </c>
      <c r="BB99" s="40">
        <f ca="1">_xll.EURO(UnderlyingPrice,$D99,IntRate,Yield,AX99,$D$6,1,0)</f>
        <v>1.7273159832678353E-2</v>
      </c>
      <c r="BC99" s="40">
        <f ca="1">_xll.EURO(UnderlyingPrice,$D99*(1+$P$8),IntRate,Yield,AY99,$D$6,1,0)</f>
        <v>1.7132814581643618E-2</v>
      </c>
      <c r="BD99" s="40">
        <f ca="1">_xll.EURO(UnderlyingPrice,$D99*(1-$P$8),IntRate,Yield,AZ99,$D$6,1,0)</f>
        <v>1.7414590786548279E-2</v>
      </c>
      <c r="BF99" s="60">
        <f t="shared" ca="1" si="53"/>
        <v>0.13470390531007981</v>
      </c>
      <c r="BG99" s="40">
        <f t="shared" ca="1" si="54"/>
        <v>0.13510812442633904</v>
      </c>
      <c r="BI99" s="59">
        <f t="shared" ca="1" si="55"/>
        <v>-2.2808493747307756E-3</v>
      </c>
      <c r="BJ99" s="47">
        <f t="shared" ca="1" si="56"/>
        <v>-0.13204586750918232</v>
      </c>
    </row>
    <row r="100" spans="3:62" x14ac:dyDescent="0.2">
      <c r="C100" s="57">
        <v>87</v>
      </c>
      <c r="D100" s="64">
        <f t="shared" ca="1" si="57"/>
        <v>5.7009999999999792</v>
      </c>
      <c r="E100" s="46">
        <f t="shared" ca="1" si="40"/>
        <v>0.22839905192845911</v>
      </c>
      <c r="F100" s="46">
        <f t="shared" ca="1" si="32"/>
        <v>0.22901325145442342</v>
      </c>
      <c r="G100" s="46">
        <f t="shared" ca="1" si="33"/>
        <v>0.22778485240249502</v>
      </c>
      <c r="H100" s="46">
        <f t="shared" ca="1" si="34"/>
        <v>0.52243348417202651</v>
      </c>
      <c r="I100" s="46">
        <f t="shared" ca="1" si="37"/>
        <v>0.52227941758029384</v>
      </c>
      <c r="J100" s="46">
        <f t="shared" ca="1" si="35"/>
        <v>0.52212569517227536</v>
      </c>
      <c r="L100" s="59">
        <f ca="1">_xll.EURO(UnderlyingPrice,$D100,IntRate,Yield,$I100,$D$6,L$12,0)</f>
        <v>1.8473551184151615E-2</v>
      </c>
      <c r="M100" s="59">
        <f ca="1">_xll.EURO(UnderlyingPrice,$D100,IntRate,Yield,$I100,$D$6,M$12,0)</f>
        <v>1.0753022225534199</v>
      </c>
      <c r="O100" s="59">
        <f ca="1">_xll.EURO(UnderlyingPrice,$D100*(1+$P$8),IntRate,Yield,$H100,Expiry-Today,O$12,0)</f>
        <v>1.8344128057981357E-2</v>
      </c>
      <c r="P100" s="59">
        <f ca="1">_xll.EURO(UnderlyingPrice,$D100*(1+$P$8),IntRate,Yield,$H100,Expiry-Today,P$12,0)</f>
        <v>1.0780147712458712</v>
      </c>
      <c r="R100" s="59">
        <f ca="1">_xll.EURO(UnderlyingPrice,$D100*(1-$P$8),IntRate,Yield,$J100,Expiry-Today,R$12,0)</f>
        <v>1.8603946018664663E-2</v>
      </c>
      <c r="S100" s="59">
        <f ca="1">_xll.EURO(UnderlyingPrice,$D100*(1-$P$8),IntRate,Yield,$J100,Expiry-Today,S$12,0)</f>
        <v>1.0725906455693126</v>
      </c>
      <c r="U100" s="60">
        <f t="shared" ca="1" si="41"/>
        <v>0.11958971772196492</v>
      </c>
      <c r="V100" s="60"/>
      <c r="W100" s="63">
        <f t="shared" ca="1" si="36"/>
        <v>0.11994858222481648</v>
      </c>
      <c r="Z100" s="60">
        <f t="shared" ca="1" si="42"/>
        <v>0.55201555021074633</v>
      </c>
      <c r="AA100" s="60">
        <f t="shared" ca="1" si="43"/>
        <v>0.213746729446741</v>
      </c>
      <c r="AB100" s="60">
        <f t="shared" ca="1" si="38"/>
        <v>-4.56876643491783E-2</v>
      </c>
      <c r="AC100" s="60">
        <f t="shared" ca="1" si="44"/>
        <v>-1.4215218354687402</v>
      </c>
      <c r="AD100" s="61">
        <f t="shared" ca="1" si="39"/>
        <v>0.24134644769369662</v>
      </c>
      <c r="AE100" s="61">
        <f t="shared" ca="1" si="45"/>
        <v>0.13322699211504505</v>
      </c>
      <c r="AF100" s="61"/>
      <c r="AG100" s="98">
        <f t="shared" ca="1" si="46"/>
        <v>1.6861327560241157</v>
      </c>
      <c r="AH100" s="98">
        <f t="shared" ca="1" si="47"/>
        <v>1.6900760008345908</v>
      </c>
      <c r="AI100" s="98">
        <f t="shared" ca="1" si="48"/>
        <v>1.6821875390981258</v>
      </c>
      <c r="AJ100" s="63"/>
      <c r="AK100" s="98">
        <f t="shared" ca="1" si="49"/>
        <v>8.6686972708841264E-2</v>
      </c>
      <c r="AL100" s="98"/>
      <c r="AM100" s="96"/>
      <c r="AN100" s="97"/>
      <c r="AX100" s="108">
        <f t="shared" ca="1" si="50"/>
        <v>0.50742492032957986</v>
      </c>
      <c r="AY100" s="108">
        <f t="shared" ca="1" si="51"/>
        <v>0.50748318692992334</v>
      </c>
      <c r="AZ100" s="108">
        <f t="shared" ca="1" si="52"/>
        <v>0.50736672074434219</v>
      </c>
      <c r="BB100" s="40">
        <f ca="1">_xll.EURO(UnderlyingPrice,$D100,IntRate,Yield,AX100,$D$6,1,0)</f>
        <v>1.6166741229232728E-2</v>
      </c>
      <c r="BC100" s="40">
        <f ca="1">_xll.EURO(UnderlyingPrice,$D100*(1+$P$8),IntRate,Yield,AY100,$D$6,1,0)</f>
        <v>1.6034386256648214E-2</v>
      </c>
      <c r="BD100" s="40">
        <f ca="1">_xll.EURO(UnderlyingPrice,$D100*(1-$P$8),IntRate,Yield,AZ100,$D$6,1,0)</f>
        <v>1.6300130517327371E-2</v>
      </c>
      <c r="BF100" s="60">
        <f t="shared" ca="1" si="53"/>
        <v>0.12729488308875042</v>
      </c>
      <c r="BG100" s="40">
        <f t="shared" ca="1" si="54"/>
        <v>0.12767686923108248</v>
      </c>
      <c r="BI100" s="59">
        <f t="shared" ca="1" si="55"/>
        <v>-2.306809954918887E-3</v>
      </c>
      <c r="BJ100" s="47">
        <f t="shared" ca="1" si="56"/>
        <v>-0.14268861746532502</v>
      </c>
    </row>
    <row r="101" spans="3:62" x14ac:dyDescent="0.2">
      <c r="C101" s="57">
        <v>88</v>
      </c>
      <c r="D101" s="64">
        <f t="shared" ca="1" si="57"/>
        <v>5.7239999999999789</v>
      </c>
      <c r="E101" s="46">
        <f t="shared" ca="1" si="40"/>
        <v>0.23335488041369934</v>
      </c>
      <c r="F101" s="46">
        <f t="shared" ca="1" si="32"/>
        <v>0.23397155785390611</v>
      </c>
      <c r="G101" s="46">
        <f t="shared" ca="1" si="33"/>
        <v>0.23273820297349257</v>
      </c>
      <c r="H101" s="46">
        <f t="shared" ca="1" si="34"/>
        <v>0.52368976007170154</v>
      </c>
      <c r="I101" s="46">
        <f t="shared" ca="1" si="37"/>
        <v>0.52353230574104814</v>
      </c>
      <c r="J101" s="46">
        <f t="shared" ca="1" si="35"/>
        <v>0.52337519331722004</v>
      </c>
      <c r="L101" s="59">
        <f ca="1">_xll.EURO(UnderlyingPrice,$D101,IntRate,Yield,$I101,$D$6,L$12,0)</f>
        <v>1.7456372199730508E-2</v>
      </c>
      <c r="M101" s="59">
        <f ca="1">_xll.EURO(UnderlyingPrice,$D101,IntRate,Yield,$I101,$D$6,M$12,0)</f>
        <v>1.0972162317213519</v>
      </c>
      <c r="O101" s="59">
        <f ca="1">_xll.EURO(UnderlyingPrice,$D101*(1+$P$8),IntRate,Yield,$H101,Expiry-Today,O$12,0)</f>
        <v>1.7334044026172502E-2</v>
      </c>
      <c r="P101" s="59">
        <f ca="1">_xll.EURO(UnderlyingPrice,$D101*(1+$P$8),IntRate,Yield,$H101,Expiry-Today,P$12,0)</f>
        <v>1.0999473409604903</v>
      </c>
      <c r="R101" s="59">
        <f ca="1">_xll.EURO(UnderlyingPrice,$D101*(1-$P$8),IntRate,Yield,$J101,Expiry-Today,R$12,0)</f>
        <v>1.7579623496643659E-2</v>
      </c>
      <c r="S101" s="59">
        <f ca="1">_xll.EURO(UnderlyingPrice,$D101*(1-$P$8),IntRate,Yield,$J101,Expiry-Today,S$12,0)</f>
        <v>1.0944860456055681</v>
      </c>
      <c r="U101" s="60">
        <f t="shared" ca="1" si="41"/>
        <v>0.11269910833654972</v>
      </c>
      <c r="V101" s="60"/>
      <c r="W101" s="63">
        <f t="shared" ca="1" si="36"/>
        <v>0.11303729551731587</v>
      </c>
      <c r="Z101" s="60">
        <f t="shared" ca="1" si="42"/>
        <v>0.5497974583772649</v>
      </c>
      <c r="AA101" s="60">
        <f t="shared" ca="1" si="43"/>
        <v>0.21777299309150064</v>
      </c>
      <c r="AB101" s="60">
        <f t="shared" ca="1" si="38"/>
        <v>-4.7425076520030786E-2</v>
      </c>
      <c r="AC101" s="60">
        <f t="shared" ca="1" si="44"/>
        <v>-1.4755795198187254</v>
      </c>
      <c r="AD101" s="61">
        <f t="shared" ca="1" si="39"/>
        <v>0.22864618364826914</v>
      </c>
      <c r="AE101" s="61">
        <f t="shared" ca="1" si="45"/>
        <v>0.1257090906374797</v>
      </c>
      <c r="AF101" s="61"/>
      <c r="AG101" s="98">
        <f t="shared" ca="1" si="46"/>
        <v>1.7178937800799707</v>
      </c>
      <c r="AH101" s="98">
        <f t="shared" ca="1" si="47"/>
        <v>1.7218370248904449</v>
      </c>
      <c r="AI101" s="98">
        <f t="shared" ca="1" si="48"/>
        <v>1.7139485631539806</v>
      </c>
      <c r="AJ101" s="63"/>
      <c r="AK101" s="98">
        <f t="shared" ca="1" si="49"/>
        <v>8.2021755464724955E-2</v>
      </c>
      <c r="AL101" s="98"/>
      <c r="AM101" s="96"/>
      <c r="AN101" s="97"/>
      <c r="AX101" s="108">
        <f t="shared" ca="1" si="50"/>
        <v>0.50789695834118309</v>
      </c>
      <c r="AY101" s="108">
        <f t="shared" ca="1" si="51"/>
        <v>0.50795599779814915</v>
      </c>
      <c r="AZ101" s="108">
        <f t="shared" ca="1" si="52"/>
        <v>0.5078379852772158</v>
      </c>
      <c r="BB101" s="40">
        <f ca="1">_xll.EURO(UnderlyingPrice,$D101,IntRate,Yield,AX101,$D$6,1,0)</f>
        <v>1.5127676249164779E-2</v>
      </c>
      <c r="BC101" s="40">
        <f ca="1">_xll.EURO(UnderlyingPrice,$D101*(1+$P$8),IntRate,Yield,AY101,$D$6,1,0)</f>
        <v>1.5002905183585824E-2</v>
      </c>
      <c r="BD101" s="40">
        <f ca="1">_xll.EURO(UnderlyingPrice,$D101*(1-$P$8),IntRate,Yield,AZ101,$D$6,1,0)</f>
        <v>1.5253432065720107E-2</v>
      </c>
      <c r="BF101" s="60">
        <f t="shared" ca="1" si="53"/>
        <v>0.12022288933789839</v>
      </c>
      <c r="BG101" s="40">
        <f t="shared" ca="1" si="54"/>
        <v>0.12058365386042974</v>
      </c>
      <c r="BI101" s="59">
        <f t="shared" ca="1" si="55"/>
        <v>-2.328695950565729E-3</v>
      </c>
      <c r="BJ101" s="47">
        <f t="shared" ca="1" si="56"/>
        <v>-0.15393613085118077</v>
      </c>
    </row>
    <row r="102" spans="3:62" x14ac:dyDescent="0.2">
      <c r="C102" s="57">
        <v>89</v>
      </c>
      <c r="D102" s="64">
        <f t="shared" ca="1" si="57"/>
        <v>5.7469999999999786</v>
      </c>
      <c r="E102" s="46">
        <f t="shared" ca="1" si="40"/>
        <v>0.23831070889893957</v>
      </c>
      <c r="F102" s="46">
        <f t="shared" ca="1" si="32"/>
        <v>0.23892986425338902</v>
      </c>
      <c r="G102" s="46">
        <f t="shared" ca="1" si="33"/>
        <v>0.23769155354449012</v>
      </c>
      <c r="H102" s="46">
        <f t="shared" ca="1" si="34"/>
        <v>0.52496809863352978</v>
      </c>
      <c r="I102" s="46">
        <f t="shared" ca="1" si="37"/>
        <v>0.52480727517869807</v>
      </c>
      <c r="J102" s="46">
        <f t="shared" ca="1" si="35"/>
        <v>0.52464679128352198</v>
      </c>
      <c r="L102" s="59">
        <f ca="1">_xll.EURO(UnderlyingPrice,$D102,IntRate,Yield,$I102,$D$6,L$12,0)</f>
        <v>1.6498826552301338E-2</v>
      </c>
      <c r="M102" s="59">
        <f ca="1">_xll.EURO(UnderlyingPrice,$D102,IntRate,Yield,$I102,$D$6,M$12,0)</f>
        <v>1.1191898742262749</v>
      </c>
      <c r="O102" s="59">
        <f ca="1">_xll.EURO(UnderlyingPrice,$D102*(1+$P$8),IntRate,Yield,$H102,Expiry-Today,O$12,0)</f>
        <v>1.638321226880235E-2</v>
      </c>
      <c r="P102" s="59">
        <f ca="1">_xll.EURO(UnderlyingPrice,$D102*(1+$P$8),IntRate,Yield,$H102,Expiry-Today,P$12,0)</f>
        <v>1.1219391629495483</v>
      </c>
      <c r="R102" s="59">
        <f ca="1">_xll.EURO(UnderlyingPrice,$D102*(1-$P$8),IntRate,Yield,$J102,Expiry-Today,R$12,0)</f>
        <v>1.6615317447254474E-2</v>
      </c>
      <c r="S102" s="59">
        <f ca="1">_xll.EURO(UnderlyingPrice,$D102*(1-$P$8),IntRate,Yield,$J102,Expiry-Today,S$12,0)</f>
        <v>1.1164414621144543</v>
      </c>
      <c r="U102" s="60">
        <f t="shared" ca="1" si="41"/>
        <v>0.10616582478805624</v>
      </c>
      <c r="V102" s="60"/>
      <c r="W102" s="63">
        <f t="shared" ca="1" si="36"/>
        <v>0.10648440690914603</v>
      </c>
      <c r="Z102" s="60">
        <f t="shared" ca="1" si="42"/>
        <v>0.54759712054140675</v>
      </c>
      <c r="AA102" s="60">
        <f t="shared" ca="1" si="43"/>
        <v>0.22178311092290065</v>
      </c>
      <c r="AB102" s="60">
        <f t="shared" ca="1" si="38"/>
        <v>-4.9187748290639655E-2</v>
      </c>
      <c r="AC102" s="60">
        <f t="shared" ca="1" si="44"/>
        <v>-1.5304231290593873</v>
      </c>
      <c r="AD102" s="61">
        <f t="shared" ca="1" si="39"/>
        <v>0.2164440641641163</v>
      </c>
      <c r="AE102" s="61">
        <f t="shared" ca="1" si="45"/>
        <v>0.11852414629454956</v>
      </c>
      <c r="AF102" s="61"/>
      <c r="AG102" s="98">
        <f t="shared" ca="1" si="46"/>
        <v>1.7495274385155479</v>
      </c>
      <c r="AH102" s="98">
        <f t="shared" ca="1" si="47"/>
        <v>1.7534706833260223</v>
      </c>
      <c r="AI102" s="98">
        <f t="shared" ca="1" si="48"/>
        <v>1.7455822215895573</v>
      </c>
      <c r="AJ102" s="63"/>
      <c r="AK102" s="98">
        <f t="shared" ca="1" si="49"/>
        <v>7.7577341052185805E-2</v>
      </c>
      <c r="AL102" s="98"/>
      <c r="AM102" s="96"/>
      <c r="AN102" s="97"/>
      <c r="AX102" s="108">
        <f t="shared" ca="1" si="50"/>
        <v>0.50837328419404282</v>
      </c>
      <c r="AY102" s="108">
        <f t="shared" ca="1" si="51"/>
        <v>0.50843309143348048</v>
      </c>
      <c r="AZ102" s="108">
        <f t="shared" ca="1" si="52"/>
        <v>0.50831354270893336</v>
      </c>
      <c r="BB102" s="40">
        <f ca="1">_xll.EURO(UnderlyingPrice,$D102,IntRate,Yield,AX102,$D$6,1,0)</f>
        <v>1.4152223422846222E-2</v>
      </c>
      <c r="BC102" s="40">
        <f ca="1">_xll.EURO(UnderlyingPrice,$D102*(1+$P$8),IntRate,Yield,AY102,$D$6,1,0)</f>
        <v>1.4034646127297878E-2</v>
      </c>
      <c r="BD102" s="40">
        <f ca="1">_xll.EURO(UnderlyingPrice,$D102*(1-$P$8),IntRate,Yield,AZ102,$D$6,1,0)</f>
        <v>1.4270737715593895E-2</v>
      </c>
      <c r="BF102" s="60">
        <f t="shared" ca="1" si="53"/>
        <v>0.11347910185322456</v>
      </c>
      <c r="BG102" s="40">
        <f t="shared" ca="1" si="54"/>
        <v>0.1138196296364348</v>
      </c>
      <c r="BI102" s="59">
        <f t="shared" ca="1" si="55"/>
        <v>-2.346603129455116E-3</v>
      </c>
      <c r="BJ102" s="47">
        <f t="shared" ca="1" si="56"/>
        <v>-0.16581162262227622</v>
      </c>
    </row>
    <row r="103" spans="3:62" x14ac:dyDescent="0.2">
      <c r="C103" s="57">
        <v>90</v>
      </c>
      <c r="D103" s="64">
        <f t="shared" ca="1" si="57"/>
        <v>5.7699999999999783</v>
      </c>
      <c r="E103" s="46">
        <f t="shared" ca="1" si="40"/>
        <v>0.2432665373841798</v>
      </c>
      <c r="F103" s="46">
        <f t="shared" ca="1" si="32"/>
        <v>0.24388817065287194</v>
      </c>
      <c r="G103" s="46">
        <f t="shared" ca="1" si="33"/>
        <v>0.24264490411548767</v>
      </c>
      <c r="H103" s="46">
        <f t="shared" ca="1" si="34"/>
        <v>0.52626817260262604</v>
      </c>
      <c r="I103" s="46">
        <f t="shared" ca="1" si="37"/>
        <v>0.52610399912875028</v>
      </c>
      <c r="J103" s="46">
        <f t="shared" ca="1" si="35"/>
        <v>0.52594016279658917</v>
      </c>
      <c r="L103" s="59">
        <f ca="1">_xll.EURO(UnderlyingPrice,$D103,IntRate,Yield,$I103,$D$6,L$12,0)</f>
        <v>1.5597457555812877E-2</v>
      </c>
      <c r="M103" s="59">
        <f ca="1">_xll.EURO(UnderlyingPrice,$D103,IntRate,Yield,$I103,$D$6,M$12,0)</f>
        <v>1.1412196933821379</v>
      </c>
      <c r="O103" s="59">
        <f ca="1">_xll.EURO(UnderlyingPrice,$D103*(1+$P$8),IntRate,Yield,$H103,Expiry-Today,O$12,0)</f>
        <v>1.5488194022399038E-2</v>
      </c>
      <c r="P103" s="59">
        <f ca="1">_xll.EURO(UnderlyingPrice,$D103*(1+$P$8),IntRate,Yield,$H103,Expiry-Today,P$12,0)</f>
        <v>1.1439867984495731</v>
      </c>
      <c r="R103" s="59">
        <f ca="1">_xll.EURO(UnderlyingPrice,$D103*(1-$P$8),IntRate,Yield,$J103,Expiry-Today,R$12,0)</f>
        <v>1.570755321673839E-2</v>
      </c>
      <c r="S103" s="59">
        <f ca="1">_xll.EURO(UnderlyingPrice,$D103*(1-$P$8),IntRate,Yield,$J103,Expiry-Today,S$12,0)</f>
        <v>1.1384534204422145</v>
      </c>
      <c r="U103" s="60">
        <f t="shared" ca="1" si="41"/>
        <v>9.9976572983916517E-2</v>
      </c>
      <c r="V103" s="60"/>
      <c r="W103" s="63">
        <f t="shared" ca="1" si="36"/>
        <v>0.10027658241486181</v>
      </c>
      <c r="Z103" s="60">
        <f t="shared" ca="1" si="42"/>
        <v>0.5454143243936681</v>
      </c>
      <c r="AA103" s="60">
        <f t="shared" ca="1" si="43"/>
        <v>0.22577721191730438</v>
      </c>
      <c r="AB103" s="60">
        <f t="shared" ca="1" si="38"/>
        <v>-5.0975349421151367E-2</v>
      </c>
      <c r="AC103" s="60">
        <f t="shared" ca="1" si="44"/>
        <v>-1.5860423881379422</v>
      </c>
      <c r="AD103" s="61">
        <f t="shared" ca="1" si="39"/>
        <v>0.20473426927504892</v>
      </c>
      <c r="AE103" s="61">
        <f t="shared" ca="1" si="45"/>
        <v>0.11166500315688213</v>
      </c>
      <c r="AF103" s="61"/>
      <c r="AG103" s="98">
        <f t="shared" ca="1" si="46"/>
        <v>1.78103474875587</v>
      </c>
      <c r="AH103" s="98">
        <f t="shared" ca="1" si="47"/>
        <v>1.7849779935663446</v>
      </c>
      <c r="AI103" s="98">
        <f t="shared" ca="1" si="48"/>
        <v>1.7770895318298787</v>
      </c>
      <c r="AJ103" s="63"/>
      <c r="AK103" s="98">
        <f t="shared" ca="1" si="49"/>
        <v>7.3347111244653193E-2</v>
      </c>
      <c r="AL103" s="98"/>
      <c r="AM103" s="96"/>
      <c r="AN103" s="97"/>
      <c r="AX103" s="108">
        <f t="shared" ca="1" si="50"/>
        <v>0.50885382271859625</v>
      </c>
      <c r="AY103" s="108">
        <f t="shared" ca="1" si="51"/>
        <v>0.50891439255354354</v>
      </c>
      <c r="AZ103" s="108">
        <f t="shared" ca="1" si="52"/>
        <v>0.50879331798263017</v>
      </c>
      <c r="BB103" s="40">
        <f ca="1">_xll.EURO(UnderlyingPrice,$D103,IntRate,Yield,AX103,$D$6,1,0)</f>
        <v>1.3236814884287851E-2</v>
      </c>
      <c r="BC103" s="40">
        <f ca="1">_xll.EURO(UnderlyingPrice,$D103*(1+$P$8),IntRate,Yield,AY103,$D$6,1,0)</f>
        <v>1.3126057206295533E-2</v>
      </c>
      <c r="BD103" s="40">
        <f ca="1">_xll.EURO(UnderlyingPrice,$D103*(1-$P$8),IntRate,Yield,AZ103,$D$6,1,0)</f>
        <v>1.3348463599242799E-2</v>
      </c>
      <c r="BF103" s="60">
        <f t="shared" ca="1" si="53"/>
        <v>0.10705429237228017</v>
      </c>
      <c r="BG103" s="40">
        <f t="shared" ca="1" si="54"/>
        <v>0.1073755406045038</v>
      </c>
      <c r="BI103" s="59">
        <f t="shared" ca="1" si="55"/>
        <v>-2.3606426715250262E-3</v>
      </c>
      <c r="BJ103" s="47">
        <f t="shared" ca="1" si="56"/>
        <v>-0.17833917692141468</v>
      </c>
    </row>
    <row r="104" spans="3:62" x14ac:dyDescent="0.2">
      <c r="C104" s="57">
        <v>91</v>
      </c>
      <c r="D104" s="64">
        <f t="shared" ca="1" si="57"/>
        <v>5.7929999999999779</v>
      </c>
      <c r="E104" s="46">
        <f t="shared" ca="1" si="40"/>
        <v>0.24822236586942004</v>
      </c>
      <c r="F104" s="46">
        <f t="shared" ca="1" si="32"/>
        <v>0.24884647705235463</v>
      </c>
      <c r="G104" s="46">
        <f t="shared" ca="1" si="33"/>
        <v>0.24759825468648544</v>
      </c>
      <c r="H104" s="46">
        <f t="shared" ca="1" si="34"/>
        <v>0.52758965472410491</v>
      </c>
      <c r="I104" s="46">
        <f t="shared" ca="1" si="37"/>
        <v>0.5274221508267114</v>
      </c>
      <c r="J104" s="46">
        <f t="shared" ca="1" si="35"/>
        <v>0.52725498158183037</v>
      </c>
      <c r="L104" s="59">
        <f ca="1">_xll.EURO(UnderlyingPrice,$D104,IntRate,Yield,$I104,$D$6,L$12,0)</f>
        <v>1.4748990511672722E-2</v>
      </c>
      <c r="M104" s="59">
        <f ca="1">_xll.EURO(UnderlyingPrice,$D104,IntRate,Yield,$I104,$D$6,M$12,0)</f>
        <v>1.1633024144903512</v>
      </c>
      <c r="O104" s="59">
        <f ca="1">_xll.EURO(UnderlyingPrice,$D104*(1+$P$8),IntRate,Yield,$H104,Expiry-Today,O$12,0)</f>
        <v>1.4645731989608612E-2</v>
      </c>
      <c r="P104" s="59">
        <f ca="1">_xll.EURO(UnderlyingPrice,$D104*(1+$P$8),IntRate,Yield,$H104,Expiry-Today,P$12,0)</f>
        <v>1.1660869901632118</v>
      </c>
      <c r="R104" s="59">
        <f ca="1">_xll.EURO(UnderlyingPrice,$D104*(1-$P$8),IntRate,Yield,$J104,Expiry-Today,R$12,0)</f>
        <v>1.4853038656111595E-2</v>
      </c>
      <c r="S104" s="59">
        <f ca="1">_xll.EURO(UnderlyingPrice,$D104*(1-$P$8),IntRate,Yield,$J104,Expiry-Today,S$12,0)</f>
        <v>1.1605186284398643</v>
      </c>
      <c r="U104" s="60">
        <f t="shared" ca="1" si="41"/>
        <v>9.4117932920033398E-2</v>
      </c>
      <c r="V104" s="60"/>
      <c r="W104" s="63">
        <f t="shared" ca="1" si="36"/>
        <v>9.4400361759653953E-2</v>
      </c>
      <c r="Z104" s="60">
        <f t="shared" ca="1" si="42"/>
        <v>0.54324886099628256</v>
      </c>
      <c r="AA104" s="60">
        <f t="shared" ca="1" si="43"/>
        <v>0.22975542351178327</v>
      </c>
      <c r="AB104" s="60">
        <f t="shared" ca="1" si="38"/>
        <v>-5.2787554633078895E-2</v>
      </c>
      <c r="AC104" s="60">
        <f t="shared" ca="1" si="44"/>
        <v>-1.6424271763691132</v>
      </c>
      <c r="AD104" s="61">
        <f t="shared" ca="1" si="39"/>
        <v>0.19350978944032926</v>
      </c>
      <c r="AE104" s="61">
        <f t="shared" ca="1" si="45"/>
        <v>0.10512397270508933</v>
      </c>
      <c r="AF104" s="61"/>
      <c r="AG104" s="98">
        <f t="shared" ca="1" si="46"/>
        <v>1.8124167160833147</v>
      </c>
      <c r="AH104" s="98">
        <f t="shared" ca="1" si="47"/>
        <v>1.8163599608937882</v>
      </c>
      <c r="AI104" s="98">
        <f t="shared" ca="1" si="48"/>
        <v>1.8084714991573245</v>
      </c>
      <c r="AJ104" s="63"/>
      <c r="AK104" s="98">
        <f t="shared" ca="1" si="49"/>
        <v>6.9324199564265054E-2</v>
      </c>
      <c r="AL104" s="98"/>
      <c r="AM104" s="96"/>
      <c r="AN104" s="97"/>
      <c r="AX104" s="108">
        <f t="shared" ca="1" si="50"/>
        <v>0.50933849874527981</v>
      </c>
      <c r="AY104" s="108">
        <f t="shared" ca="1" si="51"/>
        <v>0.50939982587596455</v>
      </c>
      <c r="AZ104" s="108">
        <f t="shared" ca="1" si="52"/>
        <v>0.50927723604144082</v>
      </c>
      <c r="BB104" s="40">
        <f ca="1">_xll.EURO(UnderlyingPrice,$D104,IntRate,Yield,AX104,$D$6,1,0)</f>
        <v>1.2378051492726222E-2</v>
      </c>
      <c r="BC104" s="40">
        <f ca="1">_xll.EURO(UnderlyingPrice,$D104*(1+$P$8),IntRate,Yield,AY104,$D$6,1,0)</f>
        <v>1.2273754978267271E-2</v>
      </c>
      <c r="BD104" s="40">
        <f ca="1">_xll.EURO(UnderlyingPrice,$D104*(1-$P$8),IntRate,Yield,AZ104,$D$6,1,0)</f>
        <v>1.2483194855557295E-2</v>
      </c>
      <c r="BF104" s="60">
        <f t="shared" ca="1" si="53"/>
        <v>0.10093890551745101</v>
      </c>
      <c r="BG104" s="40">
        <f t="shared" ca="1" si="54"/>
        <v>0.10124180271327111</v>
      </c>
      <c r="BI104" s="59">
        <f t="shared" ca="1" si="55"/>
        <v>-2.3709390189464996E-3</v>
      </c>
      <c r="BJ104" s="47">
        <f t="shared" ca="1" si="56"/>
        <v>-0.19154379995427767</v>
      </c>
    </row>
    <row r="105" spans="3:62" x14ac:dyDescent="0.2">
      <c r="C105" s="57">
        <v>92</v>
      </c>
      <c r="D105" s="64">
        <f t="shared" ca="1" si="57"/>
        <v>5.8159999999999776</v>
      </c>
      <c r="E105" s="46">
        <f t="shared" ca="1" si="40"/>
        <v>0.25317819435466005</v>
      </c>
      <c r="F105" s="46">
        <f t="shared" ca="1" si="32"/>
        <v>0.25380478345183732</v>
      </c>
      <c r="G105" s="46">
        <f t="shared" ca="1" si="33"/>
        <v>0.25255160525748277</v>
      </c>
      <c r="H105" s="46">
        <f t="shared" ca="1" si="34"/>
        <v>0.52893221774308108</v>
      </c>
      <c r="I105" s="46">
        <f t="shared" ca="1" si="37"/>
        <v>0.52876140350808798</v>
      </c>
      <c r="J105" s="46">
        <f t="shared" ca="1" si="35"/>
        <v>0.52859092136465335</v>
      </c>
      <c r="L105" s="59">
        <f ca="1">_xll.EURO(UnderlyingPrice,$D105,IntRate,Yield,$I105,$D$6,L$12,0)</f>
        <v>1.3950325613503733E-2</v>
      </c>
      <c r="M105" s="59">
        <f ca="1">_xll.EURO(UnderlyingPrice,$D105,IntRate,Yield,$I105,$D$6,M$12,0)</f>
        <v>1.1854349377445335</v>
      </c>
      <c r="O105" s="59">
        <f ca="1">_xll.EURO(UnderlyingPrice,$D105*(1+$P$8),IntRate,Yield,$H105,Expiry-Today,O$12,0)</f>
        <v>1.3852743221268476E-2</v>
      </c>
      <c r="P105" s="59">
        <f ca="1">_xll.EURO(UnderlyingPrice,$D105*(1+$P$8),IntRate,Yield,$H105,Expiry-Today,P$12,0)</f>
        <v>1.1882366551412993</v>
      </c>
      <c r="R105" s="59">
        <f ca="1">_xll.EURO(UnderlyingPrice,$D105*(1-$P$8),IntRate,Yield,$J105,Expiry-Today,R$12,0)</f>
        <v>1.4048657049288149E-2</v>
      </c>
      <c r="S105" s="59">
        <f ca="1">_xll.EURO(UnderlyingPrice,$D105*(1-$P$8),IntRate,Yield,$J105,Expiry-Today,S$12,0)</f>
        <v>1.1826339693913166</v>
      </c>
      <c r="U105" s="60">
        <f t="shared" ca="1" si="41"/>
        <v>8.8576448638416488E-2</v>
      </c>
      <c r="V105" s="60"/>
      <c r="W105" s="63">
        <f t="shared" ca="1" si="36"/>
        <v>8.8842248606929533E-2</v>
      </c>
      <c r="Z105" s="60">
        <f t="shared" ca="1" si="42"/>
        <v>0.54110052471655179</v>
      </c>
      <c r="AA105" s="60">
        <f t="shared" ca="1" si="43"/>
        <v>0.23371787162851423</v>
      </c>
      <c r="AB105" s="60">
        <f t="shared" ca="1" si="38"/>
        <v>-5.4624043518562662E-2</v>
      </c>
      <c r="AC105" s="60">
        <f t="shared" ca="1" si="44"/>
        <v>-1.6995675246118829</v>
      </c>
      <c r="AD105" s="61">
        <f t="shared" ca="1" si="39"/>
        <v>0.18276254726726798</v>
      </c>
      <c r="AE105" s="61">
        <f t="shared" ca="1" si="45"/>
        <v>9.8892910224852304E-2</v>
      </c>
      <c r="AF105" s="61"/>
      <c r="AG105" s="98">
        <f t="shared" ca="1" si="46"/>
        <v>1.8436743338300736</v>
      </c>
      <c r="AH105" s="98">
        <f t="shared" ca="1" si="47"/>
        <v>1.847617578640548</v>
      </c>
      <c r="AI105" s="98">
        <f t="shared" ca="1" si="48"/>
        <v>1.8397291169040833</v>
      </c>
      <c r="AJ105" s="63"/>
      <c r="AK105" s="98">
        <f t="shared" ca="1" si="49"/>
        <v>6.5501555963617494E-2</v>
      </c>
      <c r="AL105" s="98"/>
      <c r="AM105" s="96"/>
      <c r="AN105" s="97"/>
      <c r="AX105" s="108">
        <f t="shared" ca="1" si="50"/>
        <v>0.50982723710453093</v>
      </c>
      <c r="AY105" s="108">
        <f t="shared" ca="1" si="51"/>
        <v>0.50988931611836952</v>
      </c>
      <c r="AZ105" s="108">
        <f t="shared" ca="1" si="52"/>
        <v>0.50976522182850037</v>
      </c>
      <c r="BB105" s="40">
        <f ca="1">_xll.EURO(UnderlyingPrice,$D105,IntRate,Yield,AX105,$D$6,1,0)</f>
        <v>1.1572697781132929E-2</v>
      </c>
      <c r="BC105" s="40">
        <f ca="1">_xll.EURO(UnderlyingPrice,$D105*(1+$P$8),IntRate,Yield,AY105,$D$6,1,0)</f>
        <v>1.1474519357059787E-2</v>
      </c>
      <c r="BD105" s="40">
        <f ca="1">_xll.EURO(UnderlyingPrice,$D105*(1-$P$8),IntRate,Yield,AZ105,$D$6,1,0)</f>
        <v>1.1671680610558371E-2</v>
      </c>
      <c r="BF105" s="60">
        <f t="shared" ca="1" si="53"/>
        <v>9.5123133297844734E-2</v>
      </c>
      <c r="BG105" s="40">
        <f t="shared" ca="1" si="54"/>
        <v>9.5408578540051747E-2</v>
      </c>
      <c r="BI105" s="59">
        <f t="shared" ca="1" si="55"/>
        <v>-2.3776278323708044E-3</v>
      </c>
      <c r="BJ105" s="47">
        <f t="shared" ca="1" si="56"/>
        <v>-0.20545147530311142</v>
      </c>
    </row>
    <row r="106" spans="3:62" x14ac:dyDescent="0.2">
      <c r="C106" s="57">
        <v>93</v>
      </c>
      <c r="D106" s="64">
        <f t="shared" ca="1" si="57"/>
        <v>5.8389999999999773</v>
      </c>
      <c r="E106" s="46">
        <f t="shared" ca="1" si="40"/>
        <v>0.25813402283990028</v>
      </c>
      <c r="F106" s="46">
        <f t="shared" ca="1" si="32"/>
        <v>0.25876308985132024</v>
      </c>
      <c r="G106" s="46">
        <f t="shared" ca="1" si="33"/>
        <v>0.25750495582848032</v>
      </c>
      <c r="H106" s="46">
        <f t="shared" ca="1" si="34"/>
        <v>0.53029553440466959</v>
      </c>
      <c r="I106" s="46">
        <f t="shared" ca="1" si="37"/>
        <v>0.53012143040838666</v>
      </c>
      <c r="J106" s="46">
        <f t="shared" ca="1" si="35"/>
        <v>0.52994765587046666</v>
      </c>
      <c r="L106" s="59">
        <f ca="1">_xll.EURO(UnderlyingPrice,$D106,IntRate,Yield,$I106,$D$6,L$12,0)</f>
        <v>1.3198530832386146E-2</v>
      </c>
      <c r="M106" s="59">
        <f ca="1">_xll.EURO(UnderlyingPrice,$D106,IntRate,Yield,$I106,$D$6,M$12,0)</f>
        <v>1.2076143311157681</v>
      </c>
      <c r="O106" s="59">
        <f ca="1">_xll.EURO(UnderlyingPrice,$D106*(1+$P$8),IntRate,Yield,$H106,Expiry-Today,O$12,0)</f>
        <v>1.3106311984481589E-2</v>
      </c>
      <c r="P106" s="59">
        <f ca="1">_xll.EURO(UnderlyingPrice,$D106*(1+$P$8),IntRate,Yield,$H106,Expiry-Today,P$12,0)</f>
        <v>1.2104328776509421</v>
      </c>
      <c r="R106" s="59">
        <f ca="1">_xll.EURO(UnderlyingPrice,$D106*(1-$P$8),IntRate,Yield,$J106,Expiry-Today,R$12,0)</f>
        <v>1.32914600161185E-2</v>
      </c>
      <c r="S106" s="59">
        <f ca="1">_xll.EURO(UnderlyingPrice,$D106*(1-$P$8),IntRate,Yield,$J106,Expiry-Today,S$12,0)</f>
        <v>1.2047964949164225</v>
      </c>
      <c r="U106" s="60">
        <f t="shared" ca="1" si="41"/>
        <v>8.3338707542276597E-2</v>
      </c>
      <c r="V106" s="60"/>
      <c r="W106" s="63">
        <f t="shared" ca="1" si="36"/>
        <v>8.358879011141504E-2</v>
      </c>
      <c r="Z106" s="60">
        <f t="shared" ca="1" si="42"/>
        <v>0.53896911316175122</v>
      </c>
      <c r="AA106" s="60">
        <f t="shared" ca="1" si="43"/>
        <v>0.23766468069869656</v>
      </c>
      <c r="AB106" s="60">
        <f t="shared" ca="1" si="38"/>
        <v>-5.6484500451613393E-2</v>
      </c>
      <c r="AC106" s="60">
        <f t="shared" ca="1" si="44"/>
        <v>-1.7574536125079121</v>
      </c>
      <c r="AD106" s="61">
        <f t="shared" ca="1" si="39"/>
        <v>0.17248351496323483</v>
      </c>
      <c r="AE106" s="61">
        <f t="shared" ca="1" si="45"/>
        <v>9.2963287094756319E-2</v>
      </c>
      <c r="AF106" s="61"/>
      <c r="AG106" s="98">
        <f t="shared" ca="1" si="46"/>
        <v>1.8748085835668196</v>
      </c>
      <c r="AH106" s="98">
        <f t="shared" ca="1" si="47"/>
        <v>1.8787518283772942</v>
      </c>
      <c r="AI106" s="98">
        <f t="shared" ca="1" si="48"/>
        <v>1.8708633666408288</v>
      </c>
      <c r="AJ106" s="63"/>
      <c r="AK106" s="98">
        <f t="shared" ca="1" si="49"/>
        <v>6.1872005185036646E-2</v>
      </c>
      <c r="AL106" s="98"/>
      <c r="AM106" s="96"/>
      <c r="AN106" s="97"/>
      <c r="AX106" s="108">
        <f t="shared" ca="1" si="50"/>
        <v>0.51031996262678625</v>
      </c>
      <c r="AY106" s="108">
        <f t="shared" ca="1" si="51"/>
        <v>0.51038278799838477</v>
      </c>
      <c r="AZ106" s="108">
        <f t="shared" ca="1" si="52"/>
        <v>0.51025720028694355</v>
      </c>
      <c r="BB106" s="40">
        <f ca="1">_xll.EURO(UnderlyingPrice,$D106,IntRate,Yield,AX106,$D$6,1,0)</f>
        <v>1.0817676770731754E-2</v>
      </c>
      <c r="BC106" s="40">
        <f ca="1">_xll.EURO(UnderlyingPrice,$D106*(1+$P$8),IntRate,Yield,AY106,$D$6,1,0)</f>
        <v>1.0725288399958344E-2</v>
      </c>
      <c r="BD106" s="40">
        <f ca="1">_xll.EURO(UnderlyingPrice,$D106*(1-$P$8),IntRate,Yield,AZ106,$D$6,1,0)</f>
        <v>1.0910828819620078E-2</v>
      </c>
      <c r="BF106" s="60">
        <f t="shared" ca="1" si="53"/>
        <v>8.9596982982661083E-2</v>
      </c>
      <c r="BG106" s="40">
        <f t="shared" ca="1" si="54"/>
        <v>8.9865845367885749E-2</v>
      </c>
      <c r="BI106" s="59">
        <f t="shared" ca="1" si="55"/>
        <v>-2.3808540616543916E-3</v>
      </c>
      <c r="BJ106" s="47">
        <f t="shared" ca="1" si="56"/>
        <v>-0.22008922175378887</v>
      </c>
    </row>
    <row r="107" spans="3:62" x14ac:dyDescent="0.2">
      <c r="C107" s="57">
        <v>94</v>
      </c>
      <c r="D107" s="64">
        <f t="shared" ca="1" si="57"/>
        <v>5.861999999999977</v>
      </c>
      <c r="E107" s="46">
        <f t="shared" ca="1" si="40"/>
        <v>0.26308985132514051</v>
      </c>
      <c r="F107" s="46">
        <f t="shared" ca="1" si="32"/>
        <v>0.26372139625080293</v>
      </c>
      <c r="G107" s="46">
        <f t="shared" ca="1" si="33"/>
        <v>0.26245830639947809</v>
      </c>
      <c r="H107" s="46">
        <f t="shared" ca="1" si="34"/>
        <v>0.53167927745398491</v>
      </c>
      <c r="I107" s="46">
        <f t="shared" ca="1" si="37"/>
        <v>0.5315019047631141</v>
      </c>
      <c r="J107" s="46">
        <f t="shared" ca="1" si="35"/>
        <v>0.53132485882467884</v>
      </c>
      <c r="L107" s="59">
        <f ca="1">_xll.EURO(UnderlyingPrice,$D107,IntRate,Yield,$I107,$D$6,L$12,0)</f>
        <v>1.2490834824606722E-2</v>
      </c>
      <c r="M107" s="59">
        <f ca="1">_xll.EURO(UnderlyingPrice,$D107,IntRate,Yield,$I107,$D$6,M$12,0)</f>
        <v>1.2298378232603406</v>
      </c>
      <c r="O107" s="59">
        <f ca="1">_xll.EURO(UnderlyingPrice,$D107*(1+$P$8),IntRate,Yield,$H107,Expiry-Today,O$12,0)</f>
        <v>1.2403682658206155E-2</v>
      </c>
      <c r="P107" s="59">
        <f ca="1">_xll.EURO(UnderlyingPrice,$D107*(1+$P$8),IntRate,Yield,$H107,Expiry-Today,P$12,0)</f>
        <v>1.2326729020710943</v>
      </c>
      <c r="R107" s="59">
        <f ca="1">_xll.EURO(UnderlyingPrice,$D107*(1-$P$8),IntRate,Yield,$J107,Expiry-Today,R$12,0)</f>
        <v>1.2578660432875866E-2</v>
      </c>
      <c r="S107" s="59">
        <f ca="1">_xll.EURO(UnderlyingPrice,$D107*(1-$P$8),IntRate,Yield,$J107,Expiry-Today,S$12,0)</f>
        <v>1.2270034178914564</v>
      </c>
      <c r="U107" s="60">
        <f t="shared" ca="1" si="41"/>
        <v>7.8391410094647243E-2</v>
      </c>
      <c r="V107" s="60"/>
      <c r="W107" s="63">
        <f t="shared" ca="1" si="36"/>
        <v>7.8626646826929297E-2</v>
      </c>
      <c r="Z107" s="60">
        <f t="shared" ca="1" si="42"/>
        <v>0.53685442711556897</v>
      </c>
      <c r="AA107" s="60">
        <f t="shared" ca="1" si="43"/>
        <v>0.2415959736859967</v>
      </c>
      <c r="AB107" s="60">
        <f t="shared" ca="1" si="38"/>
        <v>-5.8368614501284805E-2</v>
      </c>
      <c r="AC107" s="60">
        <f t="shared" ca="1" si="44"/>
        <v>-1.8160757657800024</v>
      </c>
      <c r="AD107" s="61">
        <f t="shared" ca="1" si="39"/>
        <v>0.16266282713076216</v>
      </c>
      <c r="AE107" s="61">
        <f t="shared" ca="1" si="45"/>
        <v>8.7326258872284152E-2</v>
      </c>
      <c r="AF107" s="61"/>
      <c r="AG107" s="98">
        <f t="shared" ca="1" si="46"/>
        <v>1.9058204352876493</v>
      </c>
      <c r="AH107" s="98">
        <f t="shared" ca="1" si="47"/>
        <v>1.9097636800981228</v>
      </c>
      <c r="AI107" s="98">
        <f t="shared" ca="1" si="48"/>
        <v>1.9018752183616596</v>
      </c>
      <c r="AJ107" s="63"/>
      <c r="AK107" s="98">
        <f t="shared" ca="1" si="49"/>
        <v>5.8428299343708051E-2</v>
      </c>
      <c r="AL107" s="98"/>
      <c r="AM107" s="96"/>
      <c r="AN107" s="97"/>
      <c r="AX107" s="108">
        <f t="shared" ca="1" si="50"/>
        <v>0.51081660014248287</v>
      </c>
      <c r="AY107" s="108">
        <f t="shared" ca="1" si="51"/>
        <v>0.51088016623363663</v>
      </c>
      <c r="AZ107" s="108">
        <f t="shared" ca="1" si="52"/>
        <v>0.51075309635990551</v>
      </c>
      <c r="BB107" s="40">
        <f ca="1">_xll.EURO(UnderlyingPrice,$D107,IntRate,Yield,AX107,$D$6,1,0)</f>
        <v>1.0110064687545106E-2</v>
      </c>
      <c r="BC107" s="40">
        <f ca="1">_xll.EURO(UnderlyingPrice,$D107*(1+$P$8),IntRate,Yield,AY107,$D$6,1,0)</f>
        <v>1.0023153001039592E-2</v>
      </c>
      <c r="BD107" s="40">
        <f ca="1">_xll.EURO(UnderlyingPrice,$D107*(1-$P$8),IntRate,Yield,AZ107,$D$6,1,0)</f>
        <v>1.0197701007657461E-2</v>
      </c>
      <c r="BF107" s="60">
        <f t="shared" ca="1" si="53"/>
        <v>8.4350339491596663E-2</v>
      </c>
      <c r="BG107" s="40">
        <f t="shared" ca="1" si="54"/>
        <v>8.4603457763164025E-2</v>
      </c>
      <c r="BI107" s="59">
        <f t="shared" ca="1" si="55"/>
        <v>-2.3807701370616163E-3</v>
      </c>
      <c r="BJ107" s="47">
        <f t="shared" ca="1" si="56"/>
        <v>-0.23548515371959577</v>
      </c>
    </row>
    <row r="108" spans="3:62" x14ac:dyDescent="0.2">
      <c r="C108" s="57">
        <v>95</v>
      </c>
      <c r="D108" s="64">
        <f t="shared" ca="1" si="57"/>
        <v>5.8849999999999767</v>
      </c>
      <c r="E108" s="46">
        <f t="shared" ca="1" si="40"/>
        <v>0.26804567981038074</v>
      </c>
      <c r="F108" s="46">
        <f t="shared" ca="1" si="32"/>
        <v>0.26867970265028585</v>
      </c>
      <c r="G108" s="46">
        <f t="shared" ca="1" si="33"/>
        <v>0.26741165697047564</v>
      </c>
      <c r="H108" s="46">
        <f t="shared" ca="1" si="34"/>
        <v>0.53308311963614174</v>
      </c>
      <c r="I108" s="46">
        <f t="shared" ca="1" si="37"/>
        <v>0.53290249980777682</v>
      </c>
      <c r="J108" s="46">
        <f t="shared" ca="1" si="35"/>
        <v>0.53272220395269776</v>
      </c>
      <c r="L108" s="59">
        <f ca="1">_xll.EURO(UnderlyingPrice,$D108,IntRate,Yield,$I108,$D$6,L$12,0)</f>
        <v>1.1824619898853223E-2</v>
      </c>
      <c r="M108" s="59">
        <f ca="1">_xll.EURO(UnderlyingPrice,$D108,IntRate,Yield,$I108,$D$6,M$12,0)</f>
        <v>1.2521027964869393</v>
      </c>
      <c r="O108" s="59">
        <f ca="1">_xll.EURO(UnderlyingPrice,$D108*(1+$P$8),IntRate,Yield,$H108,Expiry-Today,O$12,0)</f>
        <v>1.1742252692803934E-2</v>
      </c>
      <c r="P108" s="59">
        <f ca="1">_xll.EURO(UnderlyingPrice,$D108*(1+$P$8),IntRate,Yield,$H108,Expiry-Today,P$12,0)</f>
        <v>1.2549541258521204</v>
      </c>
      <c r="R108" s="59">
        <f ca="1">_xll.EURO(UnderlyingPrice,$D108*(1-$P$8),IntRate,Yield,$J108,Expiry-Today,R$12,0)</f>
        <v>1.1907625407626715E-2</v>
      </c>
      <c r="S108" s="59">
        <f ca="1">_xll.EURO(UnderlyingPrice,$D108*(1-$P$8),IntRate,Yield,$J108,Expiry-Today,S$12,0)</f>
        <v>1.2492521054244836</v>
      </c>
      <c r="U108" s="60">
        <f t="shared" ca="1" si="41"/>
        <v>7.3721430701769189E-2</v>
      </c>
      <c r="V108" s="60"/>
      <c r="W108" s="63">
        <f t="shared" ca="1" si="36"/>
        <v>7.3942653772466657E-2</v>
      </c>
      <c r="Z108" s="60">
        <f t="shared" ca="1" si="42"/>
        <v>0.53475627047603491</v>
      </c>
      <c r="AA108" s="60">
        <f t="shared" ca="1" si="43"/>
        <v>0.24551187210953604</v>
      </c>
      <c r="AB108" s="60">
        <f t="shared" ca="1" si="38"/>
        <v>-6.0276079346729183E-2</v>
      </c>
      <c r="AC108" s="60">
        <f t="shared" ca="1" si="44"/>
        <v>-1.8754244535891431</v>
      </c>
      <c r="AD108" s="61">
        <f t="shared" ca="1" si="39"/>
        <v>0.15328988859116444</v>
      </c>
      <c r="AE108" s="61">
        <f t="shared" ca="1" si="45"/>
        <v>8.1972729124697982E-2</v>
      </c>
      <c r="AF108" s="61"/>
      <c r="AG108" s="98">
        <f t="shared" ca="1" si="46"/>
        <v>1.9367108475914225</v>
      </c>
      <c r="AH108" s="98">
        <f t="shared" ca="1" si="47"/>
        <v>1.9406540924018965</v>
      </c>
      <c r="AI108" s="98">
        <f t="shared" ca="1" si="48"/>
        <v>1.9327656306654324</v>
      </c>
      <c r="AJ108" s="63"/>
      <c r="AK108" s="98">
        <f t="shared" ca="1" si="49"/>
        <v>5.5163165137696125E-2</v>
      </c>
      <c r="AL108" s="98"/>
      <c r="AM108" s="96"/>
      <c r="AN108" s="97"/>
      <c r="AX108" s="108">
        <f t="shared" ca="1" si="50"/>
        <v>0.51131707448205754</v>
      </c>
      <c r="AY108" s="108">
        <f t="shared" ca="1" si="51"/>
        <v>0.511381375541751</v>
      </c>
      <c r="AZ108" s="108">
        <f t="shared" ca="1" si="52"/>
        <v>0.51125283499052099</v>
      </c>
      <c r="BB108" s="40">
        <f ca="1">_xll.EURO(UnderlyingPrice,$D108,IntRate,Yield,AX108,$D$6,1,0)</f>
        <v>9.4470856140026205E-3</v>
      </c>
      <c r="BC108" s="40">
        <f ca="1">_xll.EURO(UnderlyingPrice,$D108*(1+$P$8),IntRate,Yield,AY108,$D$6,1,0)</f>
        <v>9.3653515233698414E-3</v>
      </c>
      <c r="BD108" s="40">
        <f ca="1">_xll.EURO(UnderlyingPrice,$D108*(1-$P$8),IntRate,Yield,AZ108,$D$6,1,0)</f>
        <v>9.5295069405721411E-3</v>
      </c>
      <c r="BF108" s="60">
        <f t="shared" ca="1" si="53"/>
        <v>7.9373022494045736E-2</v>
      </c>
      <c r="BG108" s="40">
        <f t="shared" ca="1" si="54"/>
        <v>7.9611204846172151E-2</v>
      </c>
      <c r="BI108" s="59">
        <f t="shared" ca="1" si="55"/>
        <v>-2.377534284850602E-3</v>
      </c>
      <c r="BJ108" s="47">
        <f t="shared" ca="1" si="56"/>
        <v>-0.25166854435261843</v>
      </c>
    </row>
    <row r="109" spans="3:62" x14ac:dyDescent="0.2">
      <c r="C109" s="57">
        <v>96</v>
      </c>
      <c r="D109" s="64">
        <f t="shared" ca="1" si="57"/>
        <v>5.9079999999999764</v>
      </c>
      <c r="E109" s="46">
        <f t="shared" ca="1" si="40"/>
        <v>0.27300150829562075</v>
      </c>
      <c r="F109" s="46">
        <f t="shared" ca="1" si="32"/>
        <v>0.27363800904976854</v>
      </c>
      <c r="G109" s="46">
        <f t="shared" ca="1" si="33"/>
        <v>0.27236500754147297</v>
      </c>
      <c r="H109" s="46">
        <f t="shared" ca="1" si="34"/>
        <v>0.53450673369625512</v>
      </c>
      <c r="I109" s="46">
        <f t="shared" ca="1" si="37"/>
        <v>0.53432288877788114</v>
      </c>
      <c r="J109" s="46">
        <f t="shared" ca="1" si="35"/>
        <v>0.53413936497993197</v>
      </c>
      <c r="L109" s="59">
        <f ca="1">_xll.EURO(UnderlyingPrice,$D109,IntRate,Yield,$I109,$D$6,L$12,0)</f>
        <v>1.1197415075015815E-2</v>
      </c>
      <c r="M109" s="59">
        <f ca="1">_xll.EURO(UnderlyingPrice,$D109,IntRate,Yield,$I109,$D$6,M$12,0)</f>
        <v>1.2744067798154548</v>
      </c>
      <c r="O109" s="59">
        <f ca="1">_xll.EURO(UnderlyingPrice,$D109*(1+$P$8),IntRate,Yield,$H109,Expiry-Today,O$12,0)</f>
        <v>1.1119565665235975E-2</v>
      </c>
      <c r="P109" s="59">
        <f ca="1">_xll.EURO(UnderlyingPrice,$D109*(1+$P$8),IntRate,Yield,$H109,Expiry-Today,P$12,0)</f>
        <v>1.2772740925709813</v>
      </c>
      <c r="R109" s="59">
        <f ca="1">_xll.EURO(UnderlyingPrice,$D109*(1-$P$8),IntRate,Yield,$J109,Expiry-Today,R$12,0)</f>
        <v>1.1275869343116696E-2</v>
      </c>
      <c r="S109" s="59">
        <f ca="1">_xll.EURO(UnderlyingPrice,$D109*(1-$P$8),IntRate,Yield,$J109,Expiry-Today,S$12,0)</f>
        <v>1.271540071918249</v>
      </c>
      <c r="U109" s="60">
        <f t="shared" ca="1" si="41"/>
        <v>6.9315869860143764E-2</v>
      </c>
      <c r="V109" s="60"/>
      <c r="W109" s="63">
        <f t="shared" ca="1" si="36"/>
        <v>6.9523872735733086E-2</v>
      </c>
      <c r="Z109" s="60">
        <f t="shared" ca="1" si="42"/>
        <v>0.53267445019489945</v>
      </c>
      <c r="AA109" s="60">
        <f t="shared" ca="1" si="43"/>
        <v>0.24941249606642921</v>
      </c>
      <c r="AB109" s="60">
        <f t="shared" ca="1" si="38"/>
        <v>-6.2206593194086564E-2</v>
      </c>
      <c r="AC109" s="60">
        <f t="shared" ca="1" si="44"/>
        <v>-1.9354902859486089</v>
      </c>
      <c r="AD109" s="61">
        <f t="shared" ca="1" si="39"/>
        <v>0.14435347698943851</v>
      </c>
      <c r="AE109" s="61">
        <f t="shared" ca="1" si="45"/>
        <v>7.6893408989071224E-2</v>
      </c>
      <c r="AF109" s="61"/>
      <c r="AG109" s="98">
        <f t="shared" ca="1" si="46"/>
        <v>1.9674807678595534</v>
      </c>
      <c r="AH109" s="98">
        <f t="shared" ca="1" si="47"/>
        <v>1.9714240126700278</v>
      </c>
      <c r="AI109" s="98">
        <f t="shared" ca="1" si="48"/>
        <v>1.9635355509335628</v>
      </c>
      <c r="AJ109" s="63"/>
      <c r="AK109" s="98">
        <f t="shared" ca="1" si="49"/>
        <v>5.2069345563787547E-2</v>
      </c>
      <c r="AL109" s="98"/>
      <c r="AM109" s="96"/>
      <c r="AN109" s="97"/>
      <c r="AX109" s="108">
        <f t="shared" ca="1" si="50"/>
        <v>0.51182131047594714</v>
      </c>
      <c r="AY109" s="108">
        <f t="shared" ca="1" si="51"/>
        <v>0.5118863406403541</v>
      </c>
      <c r="AZ109" s="108">
        <f t="shared" ca="1" si="52"/>
        <v>0.51175634112192481</v>
      </c>
      <c r="BB109" s="40">
        <f ca="1">_xll.EURO(UnderlyingPrice,$D109,IntRate,Yield,AX109,$D$6,1,0)</f>
        <v>8.8261061057342549E-3</v>
      </c>
      <c r="BC109" s="40">
        <f ca="1">_xll.EURO(UnderlyingPrice,$D109*(1+$P$8),IntRate,Yield,AY109,$D$6,1,0)</f>
        <v>8.7492643999116937E-3</v>
      </c>
      <c r="BD109" s="40">
        <f ca="1">_xll.EURO(UnderlyingPrice,$D109*(1-$P$8),IntRate,Yield,AZ109,$D$6,1,0)</f>
        <v>8.9035992583300361E-3</v>
      </c>
      <c r="BF109" s="60">
        <f t="shared" ca="1" si="53"/>
        <v>7.4654837641390248E-2</v>
      </c>
      <c r="BG109" s="40">
        <f t="shared" ca="1" si="54"/>
        <v>7.48788616771182E-2</v>
      </c>
      <c r="BI109" s="59">
        <f t="shared" ca="1" si="55"/>
        <v>-2.3713089692815603E-3</v>
      </c>
      <c r="BJ109" s="47">
        <f t="shared" ca="1" si="56"/>
        <v>-0.26866989144181469</v>
      </c>
    </row>
    <row r="110" spans="3:62" x14ac:dyDescent="0.2">
      <c r="C110" s="57">
        <v>97</v>
      </c>
      <c r="D110" s="64">
        <f t="shared" ca="1" si="57"/>
        <v>5.9309999999999761</v>
      </c>
      <c r="E110" s="46">
        <f t="shared" ca="1" si="40"/>
        <v>0.27795733678086099</v>
      </c>
      <c r="F110" s="46">
        <f t="shared" ca="1" si="32"/>
        <v>0.27859631544925123</v>
      </c>
      <c r="G110" s="46">
        <f t="shared" ca="1" si="33"/>
        <v>0.27731835811247074</v>
      </c>
      <c r="H110" s="46">
        <f t="shared" ca="1" si="34"/>
        <v>0.53594979237943952</v>
      </c>
      <c r="I110" s="46">
        <f t="shared" ca="1" si="37"/>
        <v>0.53576274490893416</v>
      </c>
      <c r="J110" s="46">
        <f t="shared" ca="1" si="35"/>
        <v>0.53557601563178991</v>
      </c>
      <c r="L110" s="59">
        <f ca="1">_xll.EURO(UnderlyingPrice,$D110,IntRate,Yield,$I110,$D$6,L$12,0)</f>
        <v>1.0606889262292279E-2</v>
      </c>
      <c r="M110" s="59">
        <f ca="1">_xll.EURO(UnderlyingPrice,$D110,IntRate,Yield,$I110,$D$6,M$12,0)</f>
        <v>1.2967474421550831</v>
      </c>
      <c r="O110" s="59">
        <f ca="1">_xll.EURO(UnderlyingPrice,$D110*(1+$P$8),IntRate,Yield,$H110,Expiry-Today,O$12,0)</f>
        <v>1.0533304457157555E-2</v>
      </c>
      <c r="P110" s="59">
        <f ca="1">_xll.EURO(UnderlyingPrice,$D110*(1+$P$8),IntRate,Yield,$H110,Expiry-Today,P$12,0)</f>
        <v>1.2996304851093301</v>
      </c>
      <c r="R110" s="59">
        <f ca="1">_xll.EURO(UnderlyingPrice,$D110*(1-$P$8),IntRate,Yield,$J110,Expiry-Today,R$12,0)</f>
        <v>1.0681047115320086E-2</v>
      </c>
      <c r="S110" s="59">
        <f ca="1">_xll.EURO(UnderlyingPrice,$D110*(1-$P$8),IntRate,Yield,$J110,Expiry-Today,S$12,0)</f>
        <v>1.2938649722487297</v>
      </c>
      <c r="U110" s="60">
        <f t="shared" ca="1" si="41"/>
        <v>6.5162098702846005E-2</v>
      </c>
      <c r="V110" s="60"/>
      <c r="W110" s="63">
        <f t="shared" ca="1" si="36"/>
        <v>6.5357636953133777E-2</v>
      </c>
      <c r="Z110" s="60">
        <f t="shared" ca="1" si="42"/>
        <v>0.53060877621842284</v>
      </c>
      <c r="AA110" s="60">
        <f t="shared" ca="1" si="43"/>
        <v>0.2532979642538854</v>
      </c>
      <c r="AB110" s="60">
        <f t="shared" ca="1" si="38"/>
        <v>-6.4159858695162608E-2</v>
      </c>
      <c r="AC110" s="60">
        <f t="shared" ca="1" si="44"/>
        <v>-1.9962640111937104</v>
      </c>
      <c r="AD110" s="61">
        <f t="shared" ca="1" si="39"/>
        <v>0.13584183999587846</v>
      </c>
      <c r="AE110" s="61">
        <f t="shared" ca="1" si="45"/>
        <v>7.2078872479471867E-2</v>
      </c>
      <c r="AF110" s="61"/>
      <c r="AG110" s="98">
        <f t="shared" ca="1" si="46"/>
        <v>1.998131132430357</v>
      </c>
      <c r="AH110" s="98">
        <f t="shared" ca="1" si="47"/>
        <v>2.00207437724083</v>
      </c>
      <c r="AI110" s="98">
        <f t="shared" ca="1" si="48"/>
        <v>1.9941859155043673</v>
      </c>
      <c r="AJ110" s="63"/>
      <c r="AK110" s="98">
        <f t="shared" ca="1" si="49"/>
        <v>4.9139636816297051E-2</v>
      </c>
      <c r="AL110" s="98"/>
      <c r="AM110" s="96"/>
      <c r="AN110" s="97"/>
      <c r="AX110" s="108">
        <f t="shared" ca="1" si="50"/>
        <v>0.51232923295458854</v>
      </c>
      <c r="AY110" s="108">
        <f t="shared" ca="1" si="51"/>
        <v>0.51239498624707236</v>
      </c>
      <c r="AZ110" s="108">
        <f t="shared" ca="1" si="52"/>
        <v>0.51226353969725213</v>
      </c>
      <c r="BB110" s="40">
        <f ca="1">_xll.EURO(UnderlyingPrice,$D110,IntRate,Yield,AX110,$D$6,1,0)</f>
        <v>8.2446298008528596E-3</v>
      </c>
      <c r="BC110" s="40">
        <f ca="1">_xll.EURO(UnderlyingPrice,$D110*(1+$P$8),IntRate,Yield,AY110,$D$6,1,0)</f>
        <v>8.1724087301942028E-3</v>
      </c>
      <c r="BD110" s="40">
        <f ca="1">_xll.EURO(UnderlyingPrice,$D110*(1-$P$8),IntRate,Yield,AZ110,$D$6,1,0)</f>
        <v>8.3174680972380732E-3</v>
      </c>
      <c r="BF110" s="60">
        <f t="shared" ca="1" si="53"/>
        <v>7.0185623577665279E-2</v>
      </c>
      <c r="BG110" s="40">
        <f t="shared" ca="1" si="54"/>
        <v>7.0396236407867657E-2</v>
      </c>
      <c r="BI110" s="59">
        <f t="shared" ca="1" si="55"/>
        <v>-2.3622594614394199E-3</v>
      </c>
      <c r="BJ110" s="47">
        <f t="shared" ca="1" si="56"/>
        <v>-0.28652098620547617</v>
      </c>
    </row>
    <row r="111" spans="3:62" x14ac:dyDescent="0.2">
      <c r="C111" s="57">
        <v>98</v>
      </c>
      <c r="D111" s="64">
        <f t="shared" ca="1" si="57"/>
        <v>5.9539999999999758</v>
      </c>
      <c r="E111" s="46">
        <f t="shared" ca="1" si="40"/>
        <v>0.28291316526610122</v>
      </c>
      <c r="F111" s="46">
        <f t="shared" ca="1" si="32"/>
        <v>0.28355462184873415</v>
      </c>
      <c r="G111" s="46">
        <f t="shared" ca="1" si="33"/>
        <v>0.28227170868346829</v>
      </c>
      <c r="H111" s="46">
        <f t="shared" ca="1" si="34"/>
        <v>0.53741196843080974</v>
      </c>
      <c r="I111" s="46">
        <f t="shared" ca="1" si="37"/>
        <v>0.5372217414364423</v>
      </c>
      <c r="J111" s="46">
        <f t="shared" ca="1" si="35"/>
        <v>0.53703182963367946</v>
      </c>
      <c r="L111" s="59">
        <f ca="1">_xll.EURO(UnderlyingPrice,$D111,IntRate,Yield,$I111,$D$6,L$12,0)</f>
        <v>1.0050844580158369E-2</v>
      </c>
      <c r="M111" s="59">
        <f ca="1">_xll.EURO(UnderlyingPrice,$D111,IntRate,Yield,$I111,$D$6,M$12,0)</f>
        <v>1.3191225856253004</v>
      </c>
      <c r="O111" s="59">
        <f ca="1">_xll.EURO(UnderlyingPrice,$D111*(1+$P$8),IntRate,Yield,$H111,Expiry-Today,O$12,0)</f>
        <v>9.9812845790445692E-3</v>
      </c>
      <c r="P111" s="59">
        <f ca="1">_xll.EURO(UnderlyingPrice,$D111*(1+$P$8),IntRate,Yield,$H111,Expiry-Today,P$12,0)</f>
        <v>1.3220211189776458</v>
      </c>
      <c r="R111" s="59">
        <f ca="1">_xll.EURO(UnderlyingPrice,$D111*(1-$P$8),IntRate,Yield,$J111,Expiry-Today,R$12,0)</f>
        <v>1.012094739164493E-2</v>
      </c>
      <c r="S111" s="59">
        <f ca="1">_xll.EURO(UnderlyingPrice,$D111*(1-$P$8),IntRate,Yield,$J111,Expiry-Today,S$12,0)</f>
        <v>1.3162245950833293</v>
      </c>
      <c r="U111" s="60">
        <f t="shared" ca="1" si="41"/>
        <v>6.1247796510585671E-2</v>
      </c>
      <c r="V111" s="60"/>
      <c r="W111" s="63">
        <f t="shared" ca="1" si="36"/>
        <v>6.1431588733397213E-2</v>
      </c>
      <c r="Z111" s="60">
        <f t="shared" ca="1" si="42"/>
        <v>0.52855906142953746</v>
      </c>
      <c r="AA111" s="60">
        <f t="shared" ca="1" si="43"/>
        <v>0.25716839399088048</v>
      </c>
      <c r="AB111" s="60">
        <f t="shared" ca="1" si="38"/>
        <v>-6.6135582867848736E-2</v>
      </c>
      <c r="AC111" s="60">
        <f t="shared" ca="1" si="44"/>
        <v>-2.0577365135057542</v>
      </c>
      <c r="AD111" s="61">
        <f t="shared" ca="1" si="39"/>
        <v>0.12774278697778924</v>
      </c>
      <c r="AE111" s="61">
        <f t="shared" ca="1" si="45"/>
        <v>6.7519607589373615E-2</v>
      </c>
      <c r="AF111" s="61"/>
      <c r="AG111" s="98">
        <f t="shared" ca="1" si="46"/>
        <v>2.0286628667700084</v>
      </c>
      <c r="AH111" s="98">
        <f t="shared" ca="1" si="47"/>
        <v>2.0326061115804821</v>
      </c>
      <c r="AI111" s="98">
        <f t="shared" ca="1" si="48"/>
        <v>2.0247176498440185</v>
      </c>
      <c r="AJ111" s="63"/>
      <c r="AK111" s="98">
        <f t="shared" ca="1" si="49"/>
        <v>4.6366920641566847E-2</v>
      </c>
      <c r="AL111" s="98"/>
      <c r="AM111" s="96"/>
      <c r="AN111" s="97"/>
      <c r="AX111" s="108">
        <f t="shared" ca="1" si="50"/>
        <v>0.51284076674841905</v>
      </c>
      <c r="AY111" s="108">
        <f t="shared" ca="1" si="51"/>
        <v>0.51290723707953167</v>
      </c>
      <c r="AZ111" s="108">
        <f t="shared" ca="1" si="52"/>
        <v>0.51277435565963747</v>
      </c>
      <c r="BB111" s="40">
        <f ca="1">_xll.EURO(UnderlyingPrice,$D111,IntRate,Yield,AX111,$D$6,1,0)</f>
        <v>7.7002920463419555E-3</v>
      </c>
      <c r="BC111" s="40">
        <f ca="1">_xll.EURO(UnderlyingPrice,$D111*(1+$P$8),IntRate,Yield,AY111,$D$6,1,0)</f>
        <v>7.6324328971027755E-3</v>
      </c>
      <c r="BD111" s="40">
        <f ca="1">_xll.EURO(UnderlyingPrice,$D111*(1-$P$8),IntRate,Yield,AZ111,$D$6,1,0)</f>
        <v>7.7687357262795353E-3</v>
      </c>
      <c r="BF111" s="60">
        <f t="shared" ca="1" si="53"/>
        <v>6.5955293167425988E-2</v>
      </c>
      <c r="BG111" s="40">
        <f t="shared" ca="1" si="54"/>
        <v>6.6153211633526776E-2</v>
      </c>
      <c r="BI111" s="59">
        <f t="shared" ca="1" si="55"/>
        <v>-2.3505525338164135E-3</v>
      </c>
      <c r="BJ111" s="47">
        <f t="shared" ca="1" si="56"/>
        <v>-0.30525498509281213</v>
      </c>
    </row>
    <row r="112" spans="3:62" x14ac:dyDescent="0.2">
      <c r="C112" s="57">
        <v>99</v>
      </c>
      <c r="D112" s="64">
        <f t="shared" ca="1" si="57"/>
        <v>5.9769999999999754</v>
      </c>
      <c r="E112" s="46">
        <f t="shared" ca="1" si="40"/>
        <v>0.28786899375134145</v>
      </c>
      <c r="F112" s="46">
        <f t="shared" ca="1" si="32"/>
        <v>0.28851292824821706</v>
      </c>
      <c r="G112" s="46">
        <f t="shared" ca="1" si="33"/>
        <v>0.28722505925446584</v>
      </c>
      <c r="H112" s="46">
        <f t="shared" ca="1" si="34"/>
        <v>0.53889293459548071</v>
      </c>
      <c r="I112" s="46">
        <f t="shared" ca="1" si="37"/>
        <v>0.53869955159591199</v>
      </c>
      <c r="J112" s="46">
        <f t="shared" ca="1" si="35"/>
        <v>0.53850648071100926</v>
      </c>
      <c r="L112" s="59">
        <f ca="1">_xll.EURO(UnderlyingPrice,$D112,IntRate,Yield,$I112,$D$6,L$12,0)</f>
        <v>9.527209841949269E-3</v>
      </c>
      <c r="M112" s="59">
        <f ca="1">_xll.EURO(UnderlyingPrice,$D112,IntRate,Yield,$I112,$D$6,M$12,0)</f>
        <v>1.3415301390394445</v>
      </c>
      <c r="O112" s="59">
        <f ca="1">_xll.EURO(UnderlyingPrice,$D112*(1+$P$8),IntRate,Yield,$H112,Expiry-Today,O$12,0)</f>
        <v>9.4614476597012775E-3</v>
      </c>
      <c r="P112" s="59">
        <f ca="1">_xll.EURO(UnderlyingPrice,$D112*(1+$P$8),IntRate,Yield,$H112,Expiry-Today,P$12,0)</f>
        <v>1.3444439358047315</v>
      </c>
      <c r="R112" s="59">
        <f ca="1">_xll.EURO(UnderlyingPrice,$D112*(1-$P$8),IntRate,Yield,$J112,Expiry-Today,R$12,0)</f>
        <v>9.5934861089301271E-3</v>
      </c>
      <c r="S112" s="59">
        <f ca="1">_xll.EURO(UnderlyingPrice,$D112*(1-$P$8),IntRate,Yield,$J112,Expiry-Today,S$12,0)</f>
        <v>1.3386168563588905</v>
      </c>
      <c r="U112" s="60">
        <f t="shared" ca="1" si="41"/>
        <v>5.756098090100846E-2</v>
      </c>
      <c r="V112" s="60"/>
      <c r="W112" s="63">
        <f t="shared" ca="1" si="36"/>
        <v>5.7733709737468407E-2</v>
      </c>
      <c r="Z112" s="60">
        <f t="shared" ca="1" si="42"/>
        <v>0.52652512159134446</v>
      </c>
      <c r="AA112" s="60">
        <f t="shared" ca="1" si="43"/>
        <v>0.26102390123941299</v>
      </c>
      <c r="AB112" s="60">
        <f t="shared" ca="1" si="38"/>
        <v>-6.8133477018242822E-2</v>
      </c>
      <c r="AC112" s="60">
        <f t="shared" ca="1" si="44"/>
        <v>-2.119898810488912</v>
      </c>
      <c r="AD112" s="61">
        <f t="shared" ca="1" si="39"/>
        <v>0.12004377506780259</v>
      </c>
      <c r="AE112" s="61">
        <f t="shared" ca="1" si="45"/>
        <v>6.3206063263858761E-2</v>
      </c>
      <c r="AF112" s="61"/>
      <c r="AG112" s="98">
        <f t="shared" ca="1" si="46"/>
        <v>2.0590768856402195</v>
      </c>
      <c r="AH112" s="98">
        <f t="shared" ca="1" si="47"/>
        <v>2.0630201304506937</v>
      </c>
      <c r="AI112" s="98">
        <f t="shared" ca="1" si="48"/>
        <v>2.0551316687142291</v>
      </c>
      <c r="AJ112" s="63"/>
      <c r="AK112" s="98">
        <f t="shared" ca="1" si="49"/>
        <v>4.374419178656043E-2</v>
      </c>
      <c r="AL112" s="98"/>
      <c r="AM112" s="96"/>
      <c r="AN112" s="97"/>
      <c r="AX112" s="108">
        <f t="shared" ca="1" si="50"/>
        <v>0.51335583668787521</v>
      </c>
      <c r="AY112" s="108">
        <f t="shared" ca="1" si="51"/>
        <v>0.51342301785535849</v>
      </c>
      <c r="AZ112" s="108">
        <f t="shared" ca="1" si="52"/>
        <v>0.51328871395221598</v>
      </c>
      <c r="BB112" s="40">
        <f ca="1">_xll.EURO(UnderlyingPrice,$D112,IntRate,Yield,AX112,$D$6,1,0)</f>
        <v>7.1908545635691601E-3</v>
      </c>
      <c r="BC112" s="40">
        <f ca="1">_xll.EURO(UnderlyingPrice,$D112*(1+$P$8),IntRate,Yield,AY112,$D$6,1,0)</f>
        <v>7.1271112255714697E-3</v>
      </c>
      <c r="BD112" s="40">
        <f ca="1">_xll.EURO(UnderlyingPrice,$D112*(1-$P$8),IntRate,Yield,AZ112,$D$6,1,0)</f>
        <v>7.2551512197784052E-3</v>
      </c>
      <c r="BF112" s="60">
        <f t="shared" ca="1" si="53"/>
        <v>6.1953870580596544E-2</v>
      </c>
      <c r="BG112" s="40">
        <f t="shared" ca="1" si="54"/>
        <v>6.2139781588575721E-2</v>
      </c>
      <c r="BI112" s="59">
        <f t="shared" ca="1" si="55"/>
        <v>-2.3363552783801089E-3</v>
      </c>
      <c r="BJ112" s="47">
        <f t="shared" ca="1" si="56"/>
        <v>-0.32490648471973343</v>
      </c>
    </row>
    <row r="113" spans="3:62" x14ac:dyDescent="0.2">
      <c r="C113" s="57">
        <v>100</v>
      </c>
      <c r="D113" s="64">
        <f t="shared" ca="1" si="57"/>
        <v>5.9999999999999751</v>
      </c>
      <c r="E113" s="46">
        <f t="shared" ca="1" si="40"/>
        <v>0.29282482223658168</v>
      </c>
      <c r="F113" s="46">
        <f t="shared" ca="1" si="32"/>
        <v>0.29347123464769975</v>
      </c>
      <c r="G113" s="46">
        <f t="shared" ca="1" si="33"/>
        <v>0.29217840982546339</v>
      </c>
      <c r="H113" s="46">
        <f t="shared" ca="1" si="34"/>
        <v>0.54039236361856691</v>
      </c>
      <c r="I113" s="46">
        <f t="shared" ca="1" si="37"/>
        <v>0.54019584862285008</v>
      </c>
      <c r="J113" s="46">
        <f t="shared" ca="1" si="35"/>
        <v>0.53999964258918753</v>
      </c>
      <c r="L113" s="59">
        <f ca="1">_xll.EURO(UnderlyingPrice,$D113,IntRate,Yield,$I113,$D$6,L$12,0)</f>
        <v>9.0340342172977317E-3</v>
      </c>
      <c r="M113" s="59">
        <f ca="1">_xll.EURO(UnderlyingPrice,$D113,IntRate,Yield,$I113,$D$6,M$12,0)</f>
        <v>1.3639681515671453</v>
      </c>
      <c r="O113" s="59">
        <f ca="1">_xll.EURO(UnderlyingPrice,$D113*(1+$P$8),IntRate,Yield,$H113,Expiry-Today,O$12,0)</f>
        <v>8.9718551170255567E-3</v>
      </c>
      <c r="P113" s="59">
        <f ca="1">_xll.EURO(UnderlyingPrice,$D113*(1+$P$8),IntRate,Yield,$H113,Expiry-Today,P$12,0)</f>
        <v>1.3668969970084834</v>
      </c>
      <c r="R113" s="59">
        <f ca="1">_xll.EURO(UnderlyingPrice,$D113*(1-$P$8),IntRate,Yield,$J113,Expiry-Today,R$12,0)</f>
        <v>9.0967001278656479E-3</v>
      </c>
      <c r="S113" s="59">
        <f ca="1">_xll.EURO(UnderlyingPrice,$D113*(1-$P$8),IntRate,Yield,$J113,Expiry-Today,S$12,0)</f>
        <v>1.3610397929361024</v>
      </c>
      <c r="U113" s="60">
        <f t="shared" ca="1" si="41"/>
        <v>5.409003286012911E-2</v>
      </c>
      <c r="V113" s="60"/>
      <c r="W113" s="63">
        <f ca="1">U113/$D$9</f>
        <v>5.4252346085056219E-2</v>
      </c>
      <c r="Z113" s="60">
        <f t="shared" ca="1" si="42"/>
        <v>0.52450677529191103</v>
      </c>
      <c r="AA113" s="60">
        <f t="shared" ca="1" si="43"/>
        <v>0.26486460062535089</v>
      </c>
      <c r="AB113" s="60">
        <f t="shared" ca="1" si="38"/>
        <v>-7.0153256664426622E-2</v>
      </c>
      <c r="AC113" s="60">
        <f t="shared" ca="1" si="44"/>
        <v>-2.1827420507986401</v>
      </c>
      <c r="AD113" s="61">
        <f t="shared" ca="1" si="39"/>
        <v>0.11273198960365047</v>
      </c>
      <c r="AE113" s="61">
        <f t="shared" ca="1" si="45"/>
        <v>5.912869233925195E-2</v>
      </c>
      <c r="AF113" s="61"/>
      <c r="AG113" s="98">
        <f t="shared" ca="1" si="46"/>
        <v>2.0893740932626881</v>
      </c>
      <c r="AH113" s="98">
        <f t="shared" ca="1" si="47"/>
        <v>2.0933173380731609</v>
      </c>
      <c r="AI113" s="98">
        <f t="shared" ca="1" si="48"/>
        <v>2.0854288763366973</v>
      </c>
      <c r="AJ113" s="63"/>
      <c r="AK113" s="98">
        <f t="shared" ca="1" si="49"/>
        <v>4.1264582042108373E-2</v>
      </c>
      <c r="AL113" s="98"/>
      <c r="AM113" s="96"/>
      <c r="AN113" s="97"/>
      <c r="AX113" s="108">
        <f t="shared" ca="1" si="50"/>
        <v>0.51387436760339411</v>
      </c>
      <c r="AY113" s="108">
        <f t="shared" ca="1" si="51"/>
        <v>0.51394225329217891</v>
      </c>
      <c r="AZ113" s="108">
        <f t="shared" ca="1" si="52"/>
        <v>0.5138065395181225</v>
      </c>
      <c r="BB113" s="40">
        <f ca="1">_xll.EURO(UnderlyingPrice,$D113,IntRate,Yield,AX113,$D$6,1,0)</f>
        <v>6.7142001725024048E-3</v>
      </c>
      <c r="BC113" s="40">
        <f ca="1">_xll.EURO(UnderlyingPrice,$D113*(1+$P$8),IntRate,Yield,AY113,$D$6,1,0)</f>
        <v>6.6543387025116696E-3</v>
      </c>
      <c r="BD113" s="40">
        <f ca="1">_xll.EURO(UnderlyingPrice,$D113*(1-$P$8),IntRate,Yield,AZ113,$D$6,1,0)</f>
        <v>6.7745851862084372E-3</v>
      </c>
      <c r="BF113" s="60">
        <f t="shared" ca="1" si="53"/>
        <v>5.8171523921920598E-2</v>
      </c>
      <c r="BG113" s="40">
        <f t="shared" ca="1" si="54"/>
        <v>5.8346084874233338E-2</v>
      </c>
      <c r="BI113" s="59">
        <f t="shared" ca="1" si="55"/>
        <v>-2.319834044795327E-3</v>
      </c>
      <c r="BJ113" s="47">
        <f t="shared" ca="1" si="56"/>
        <v>-0.3455116000705587</v>
      </c>
    </row>
    <row r="114" spans="3:62" x14ac:dyDescent="0.2">
      <c r="C114" s="99" t="s">
        <v>95</v>
      </c>
      <c r="D114" s="64">
        <f ca="1">MinStrike</f>
        <v>3.7</v>
      </c>
      <c r="E114" s="46">
        <f t="shared" ca="1" si="40"/>
        <v>-0.202758026287438</v>
      </c>
      <c r="F114" s="46">
        <f t="shared" ref="F114:F164" ca="1" si="58">+D114*(1+$P$8)/UnderlyingPrice-1</f>
        <v>-0.20235940530058183</v>
      </c>
      <c r="G114" s="46">
        <f t="shared" ref="G114:G164" ca="1" si="59">+D114*(1-$P$8)/UnderlyingPrice-1</f>
        <v>-0.20315664727429428</v>
      </c>
      <c r="H114" s="46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0.53475772541219579</v>
      </c>
      <c r="I114" s="46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0.53491395848040024</v>
      </c>
      <c r="J114" s="46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0.53507052044860526</v>
      </c>
      <c r="L114" s="59"/>
      <c r="M114" s="59"/>
      <c r="O114" s="59"/>
      <c r="P114" s="59"/>
      <c r="R114" s="60">
        <f ca="1">(1/($D114*SQRT(2*PI()*T/365.25*$I$114^2)))</f>
        <v>0.78634639901448355</v>
      </c>
      <c r="S114" s="60">
        <f ca="1">LN($D114/UnderlyingPrice)+0.5*T/365.25*$I$114^2</f>
        <v>-0.21719636897100625</v>
      </c>
      <c r="T114" s="60">
        <f t="shared" ref="T114:T164" ca="1" si="63">-(S114^2)</f>
        <v>-4.7174262694189485E-2</v>
      </c>
      <c r="U114" s="60">
        <f ca="1">T114/(2*T/365.25*$I$114^2)</f>
        <v>-1.2545450078330815</v>
      </c>
      <c r="V114" s="60"/>
      <c r="W114" s="106">
        <f ca="1">(Alpha1*R114)*EXP(Gamma2^2*U114)</f>
        <v>0.17666427935762929</v>
      </c>
      <c r="Z114" s="60">
        <f ca="1">(1/($D114*SQRT(2*PI()*T/365.25*ATMImpVol^2)))</f>
        <v>0.85055152750039265</v>
      </c>
      <c r="AA114" s="60">
        <f ca="1">LN($D114/UnderlyingPrice)+0.5*T/365.25*ATMImpVol^2</f>
        <v>-0.21856204895252127</v>
      </c>
      <c r="AB114" s="60">
        <f t="shared" ca="1" si="38"/>
        <v>-4.7769369242324299E-2</v>
      </c>
      <c r="AC114" s="60">
        <f t="shared" ca="1" si="44"/>
        <v>-1.4862918122833326</v>
      </c>
      <c r="AD114" s="61">
        <f t="shared" ca="1" si="39"/>
        <v>0.22620993108039722</v>
      </c>
      <c r="AE114" s="61">
        <f t="shared" ca="1" si="45"/>
        <v>0.19240320241619041</v>
      </c>
      <c r="AF114" s="61"/>
      <c r="AG114" s="98">
        <f ca="1">MinStandard</f>
        <v>-1.7241182165288624</v>
      </c>
      <c r="AH114" s="98">
        <f t="shared" ca="1" si="47"/>
        <v>-1.720174971718389</v>
      </c>
      <c r="AI114" s="98">
        <f t="shared" ca="1" si="48"/>
        <v>-1.728063433454853</v>
      </c>
      <c r="AJ114" s="63"/>
      <c r="AK114" s="98">
        <f t="shared" ca="1" si="49"/>
        <v>8.2862521928923558E-2</v>
      </c>
      <c r="AL114" s="63"/>
      <c r="AM114" s="96"/>
      <c r="AN114" s="97"/>
      <c r="AX114" s="108">
        <f t="shared" ca="1" si="50"/>
        <v>0.49130802591237388</v>
      </c>
      <c r="AY114" s="108">
        <f t="shared" ca="1" si="51"/>
        <v>0.49129244137412859</v>
      </c>
      <c r="AZ114" s="108">
        <f t="shared" ca="1" si="52"/>
        <v>0.49132368098881513</v>
      </c>
      <c r="BB114" s="40">
        <f ca="1">_xll.EURO(UnderlyingPrice,$D114,IntRate,Yield,AX114,$D$6,1,0)</f>
        <v>0.94561560640664633</v>
      </c>
      <c r="BC114" s="40">
        <f ca="1">_xll.EURO(UnderlyingPrice,$D114*(1+$P$8),IntRate,Yield,AY114,$D$6,1,0)</f>
        <v>0.94384625336603678</v>
      </c>
      <c r="BD114" s="40">
        <f ca="1">_xll.EURO(UnderlyingPrice,$D114*(1-$P$8),IntRate,Yield,AZ114,$D$6,1,0)</f>
        <v>0.94738559324008476</v>
      </c>
      <c r="BF114" s="60">
        <f t="shared" ca="1" si="53"/>
        <v>0.18518417206304155</v>
      </c>
      <c r="BG114" s="40">
        <f t="shared" ca="1" si="54"/>
        <v>0.18573987222781563</v>
      </c>
      <c r="BI114" s="59"/>
    </row>
    <row r="115" spans="3:62" x14ac:dyDescent="0.2">
      <c r="C115" s="99">
        <v>2</v>
      </c>
      <c r="D115" s="64">
        <f ca="1">+D114-LTFactor*(ROUNDUP(MAX(StrikeRange),1)-ROUNDDOWN(MIN(StrikeRange),1))/100</f>
        <v>3.6540000000000004</v>
      </c>
      <c r="E115" s="46">
        <f t="shared" ca="1" si="40"/>
        <v>-0.21266968325791846</v>
      </c>
      <c r="F115" s="46">
        <f t="shared" ca="1" si="58"/>
        <v>-0.21227601809954755</v>
      </c>
      <c r="G115" s="46">
        <f t="shared" ca="1" si="59"/>
        <v>-0.21306334841628938</v>
      </c>
      <c r="H115" s="46">
        <f t="shared" ca="1" si="60"/>
        <v>0.53874245076009308</v>
      </c>
      <c r="I115" s="46">
        <f t="shared" ca="1" si="61"/>
        <v>0.53890486972168705</v>
      </c>
      <c r="J115" s="46">
        <f t="shared" ca="1" si="62"/>
        <v>0.53906761357975685</v>
      </c>
      <c r="L115" s="59"/>
      <c r="M115" s="59"/>
      <c r="O115" s="59"/>
      <c r="P115" s="59"/>
      <c r="R115" s="60">
        <f t="shared" ref="R115:R139" ca="1" si="64">(1/($D115*SQRT(2*PI()*T/365.25*$I$114^2)))</f>
        <v>0.79624566950016118</v>
      </c>
      <c r="S115" s="60">
        <f t="shared" ref="S115:S139" ca="1" si="65">LN($D115/UnderlyingPrice)+0.5*T/365.25*$I$114^2</f>
        <v>-0.22970673066536998</v>
      </c>
      <c r="T115" s="60">
        <f t="shared" ca="1" si="63"/>
        <v>-5.2765182112972826E-2</v>
      </c>
      <c r="U115" s="60">
        <f t="shared" ref="U115:U139" ca="1" si="66">T115/(2*T/365.25*$I$114^2)</f>
        <v>-1.4032290496272442</v>
      </c>
      <c r="V115" s="60"/>
      <c r="W115" s="106">
        <f t="shared" ref="W115:W139" ca="1" si="67">(Alpha1*R115)*EXP(Gamma2^2*U115)</f>
        <v>0.15585605764453642</v>
      </c>
      <c r="Z115" s="60">
        <f t="shared" ref="Z115:Z164" ca="1" si="68">(1/(D115*SQRT(2*PI()*T/365.25*ATMImpVol^2)))</f>
        <v>0.86125907272891433</v>
      </c>
      <c r="AA115" s="60">
        <f t="shared" ref="AA115:AA164" ca="1" si="69">LN(D115/UnderlyingPrice)+0.5*T/365.25*ATMImpVol^2</f>
        <v>-0.231072410646885</v>
      </c>
      <c r="AB115" s="60">
        <f t="shared" ca="1" si="38"/>
        <v>-5.3394458962162647E-2</v>
      </c>
      <c r="AC115" s="60">
        <f t="shared" ca="1" si="44"/>
        <v>-1.6613103424955202</v>
      </c>
      <c r="AD115" s="61">
        <f t="shared" ca="1" si="39"/>
        <v>0.18988999607863699</v>
      </c>
      <c r="AE115" s="61">
        <f t="shared" ca="1" si="45"/>
        <v>0.16354448194318408</v>
      </c>
      <c r="AF115" s="61"/>
      <c r="AG115" s="94">
        <f ca="1">AG114-LTFactor*(MaxStandard-MinStandard)/100</f>
        <v>-1.8003880627246935</v>
      </c>
      <c r="AH115" s="98">
        <f t="shared" ca="1" si="47"/>
        <v>-1.818862473029758</v>
      </c>
      <c r="AI115" s="98">
        <f t="shared" ca="1" si="48"/>
        <v>-1.8267509347662207</v>
      </c>
      <c r="AJ115" s="63"/>
      <c r="AK115" s="98">
        <f t="shared" ca="1" si="49"/>
        <v>7.2193800725527085E-2</v>
      </c>
      <c r="AL115" s="63"/>
      <c r="AM115" s="96"/>
      <c r="AN115" s="97"/>
      <c r="AX115" s="108">
        <f t="shared" ca="1" si="50"/>
        <v>0.49171831590076992</v>
      </c>
      <c r="AY115" s="108">
        <f t="shared" ca="1" si="51"/>
        <v>0.49170118109834171</v>
      </c>
      <c r="AZ115" s="108">
        <f t="shared" ca="1" si="52"/>
        <v>0.49173552044699675</v>
      </c>
      <c r="BB115" s="40">
        <f ca="1">_xll.EURO(UnderlyingPrice,$D115,IntRate,Yield,AX115,$D$6,1,0)</f>
        <v>0.98980382804953582</v>
      </c>
      <c r="BC115" s="40">
        <f ca="1">_xll.EURO(UnderlyingPrice,$D115*(1+$P$8),IntRate,Yield,AY115,$D$6,1,0)</f>
        <v>0.98804207770937147</v>
      </c>
      <c r="BD115" s="40">
        <f ca="1">_xll.EURO(UnderlyingPrice,$D115*(1-$P$8),IntRate,Yield,AZ115,$D$6,1,0)</f>
        <v>0.99156610117502941</v>
      </c>
      <c r="BF115" s="60">
        <f t="shared" ca="1" si="53"/>
        <v>0.15661966723943974</v>
      </c>
      <c r="BG115" s="40">
        <f t="shared" ca="1" si="54"/>
        <v>0.15708965111507134</v>
      </c>
      <c r="BI115" s="59"/>
    </row>
    <row r="116" spans="3:62" x14ac:dyDescent="0.2">
      <c r="C116" s="99"/>
      <c r="D116" s="64">
        <f t="shared" ref="D116:D139" ca="1" si="70">+D115-LTFactor*(ROUNDUP(MAX(StrikeRange),1)-ROUNDDOWN(MIN(StrikeRange),1))/100</f>
        <v>3.6080000000000005</v>
      </c>
      <c r="E116" s="46">
        <f t="shared" ca="1" si="40"/>
        <v>-0.22258134022839893</v>
      </c>
      <c r="F116" s="46">
        <f t="shared" ca="1" si="58"/>
        <v>-0.22219263089851315</v>
      </c>
      <c r="G116" s="46">
        <f t="shared" ca="1" si="59"/>
        <v>-0.2229700495582847</v>
      </c>
      <c r="H116" s="46">
        <f t="shared" ca="1" si="60"/>
        <v>0.54293323851529607</v>
      </c>
      <c r="I116" s="46">
        <f t="shared" ca="1" si="61"/>
        <v>0.54310174128818245</v>
      </c>
      <c r="J116" s="46">
        <f t="shared" ca="1" si="62"/>
        <v>0.54327056484934788</v>
      </c>
      <c r="L116" s="59"/>
      <c r="M116" s="59"/>
      <c r="O116" s="59"/>
      <c r="P116" s="59"/>
      <c r="R116" s="60">
        <f t="shared" ca="1" si="64"/>
        <v>0.80639736040842269</v>
      </c>
      <c r="S116" s="60">
        <f t="shared" ca="1" si="65"/>
        <v>-0.2423755864208077</v>
      </c>
      <c r="T116" s="60">
        <f t="shared" ca="1" si="63"/>
        <v>-5.8745924892830419E-2</v>
      </c>
      <c r="U116" s="60">
        <f t="shared" ca="1" si="66"/>
        <v>-1.5622799932793694</v>
      </c>
      <c r="V116" s="60"/>
      <c r="W116" s="106">
        <f t="shared" ca="1" si="67"/>
        <v>0.13620526068827976</v>
      </c>
      <c r="Z116" s="60">
        <f t="shared" ca="1" si="68"/>
        <v>0.87223964848987046</v>
      </c>
      <c r="AA116" s="60">
        <f t="shared" ca="1" si="69"/>
        <v>-0.24374126640232271</v>
      </c>
      <c r="AB116" s="60">
        <f t="shared" ca="1" si="38"/>
        <v>-5.9409804947408051E-2</v>
      </c>
      <c r="AC116" s="60">
        <f t="shared" ca="1" si="44"/>
        <v>-1.8484712706745803</v>
      </c>
      <c r="AD116" s="61">
        <f t="shared" ca="1" si="39"/>
        <v>0.15747772320715722</v>
      </c>
      <c r="AE116" s="61">
        <f t="shared" ca="1" si="45"/>
        <v>0.13735831393519593</v>
      </c>
      <c r="AF116" s="61"/>
      <c r="AG116" s="94">
        <f t="shared" ref="AG116:AG139" ca="1" si="71">AG115-LTFactor*(MaxStandard-MinStandard)/100</f>
        <v>-1.8766579089205246</v>
      </c>
      <c r="AH116" s="98">
        <f t="shared" ca="1" si="47"/>
        <v>-1.9188002485731757</v>
      </c>
      <c r="AI116" s="98">
        <f t="shared" ca="1" si="48"/>
        <v>-1.92668871030964</v>
      </c>
      <c r="AJ116" s="63"/>
      <c r="AK116" s="98">
        <f t="shared" ca="1" si="49"/>
        <v>6.2297136879259037E-2</v>
      </c>
      <c r="AL116" s="63"/>
      <c r="AM116" s="96"/>
      <c r="AN116" s="97"/>
      <c r="AX116" s="108">
        <f t="shared" ca="1" si="50"/>
        <v>0.4921728182969024</v>
      </c>
      <c r="AY116" s="108">
        <f t="shared" ca="1" si="51"/>
        <v>0.4921541535455502</v>
      </c>
      <c r="AZ116" s="108">
        <f t="shared" ca="1" si="52"/>
        <v>0.49219155197199349</v>
      </c>
      <c r="BB116" s="40">
        <f ca="1">_xll.EURO(UnderlyingPrice,$D116,IntRate,Yield,AX116,$D$6,1,0)</f>
        <v>1.0343239661151031</v>
      </c>
      <c r="BC116" s="40">
        <f ca="1">_xll.EURO(UnderlyingPrice,$D116*(1+$P$8),IntRate,Yield,AY116,$D$6,1,0)</f>
        <v>1.0325724379455465</v>
      </c>
      <c r="BD116" s="40">
        <f ca="1">_xll.EURO(UnderlyingPrice,$D116*(1-$P$8),IntRate,Yield,AZ116,$D$6,1,0)</f>
        <v>1.0360759204270176</v>
      </c>
      <c r="BF116" s="60">
        <f t="shared" ca="1" si="53"/>
        <v>0.13094280443727818</v>
      </c>
      <c r="BG116" s="40">
        <f t="shared" ca="1" si="54"/>
        <v>0.13133573725216802</v>
      </c>
      <c r="BI116" s="59"/>
    </row>
    <row r="117" spans="3:62" x14ac:dyDescent="0.2">
      <c r="C117" s="99"/>
      <c r="D117" s="64">
        <f t="shared" ca="1" si="70"/>
        <v>3.5620000000000007</v>
      </c>
      <c r="E117" s="46">
        <f t="shared" ca="1" si="40"/>
        <v>-0.23249299719887939</v>
      </c>
      <c r="F117" s="46">
        <f t="shared" ca="1" si="58"/>
        <v>-0.23210924369747887</v>
      </c>
      <c r="G117" s="46">
        <f t="shared" ca="1" si="59"/>
        <v>-0.23287675070027991</v>
      </c>
      <c r="H117" s="46">
        <f t="shared" ca="1" si="60"/>
        <v>0.54733270671688705</v>
      </c>
      <c r="I117" s="46">
        <f t="shared" ca="1" si="61"/>
        <v>0.54750718729583336</v>
      </c>
      <c r="J117" s="46">
        <f t="shared" ca="1" si="62"/>
        <v>0.54768198445411165</v>
      </c>
      <c r="L117" s="59"/>
      <c r="M117" s="59"/>
      <c r="O117" s="59"/>
      <c r="P117" s="59"/>
      <c r="R117" s="60">
        <f t="shared" ca="1" si="64"/>
        <v>0.81681125108186092</v>
      </c>
      <c r="S117" s="60">
        <f t="shared" ca="1" si="65"/>
        <v>-0.25520700375371497</v>
      </c>
      <c r="T117" s="60">
        <f t="shared" ca="1" si="63"/>
        <v>-6.5130614764948691E-2</v>
      </c>
      <c r="U117" s="60">
        <f t="shared" ca="1" si="66"/>
        <v>-1.7320734431007909</v>
      </c>
      <c r="V117" s="60"/>
      <c r="W117" s="106">
        <f t="shared" ca="1" si="67"/>
        <v>0.1178717916154224</v>
      </c>
      <c r="Z117" s="60">
        <f t="shared" ca="1" si="68"/>
        <v>0.88350383260849308</v>
      </c>
      <c r="AA117" s="60">
        <f t="shared" ca="1" si="69"/>
        <v>-0.25657268373522996</v>
      </c>
      <c r="AB117" s="60">
        <f t="shared" ca="1" si="38"/>
        <v>-6.582954203909834E-2</v>
      </c>
      <c r="AC117" s="60">
        <f t="shared" ca="1" si="44"/>
        <v>-2.0482143869796809</v>
      </c>
      <c r="AD117" s="61">
        <f t="shared" ca="1" si="39"/>
        <v>0.12896497966010384</v>
      </c>
      <c r="AE117" s="61">
        <f t="shared" ca="1" si="45"/>
        <v>0.1139410538019781</v>
      </c>
      <c r="AF117" s="61"/>
      <c r="AG117" s="94">
        <f t="shared" ca="1" si="71"/>
        <v>-1.9529277551163557</v>
      </c>
      <c r="AH117" s="98">
        <f t="shared" ca="1" si="47"/>
        <v>-2.0200203847934182</v>
      </c>
      <c r="AI117" s="98">
        <f t="shared" ca="1" si="48"/>
        <v>-2.0279088465298827</v>
      </c>
      <c r="AJ117" s="63"/>
      <c r="AK117" s="98">
        <f t="shared" ca="1" si="49"/>
        <v>5.3224486060866556E-2</v>
      </c>
      <c r="AL117" s="63"/>
      <c r="AM117" s="96"/>
      <c r="AN117" s="97"/>
      <c r="AX117" s="108">
        <f t="shared" ca="1" si="50"/>
        <v>0.49267213445727609</v>
      </c>
      <c r="AY117" s="108">
        <f t="shared" ca="1" si="51"/>
        <v>0.49265196097474462</v>
      </c>
      <c r="AZ117" s="108">
        <f t="shared" ca="1" si="52"/>
        <v>0.49269237601872617</v>
      </c>
      <c r="BB117" s="40">
        <f ca="1">_xll.EURO(UnderlyingPrice,$D117,IntRate,Yield,AX117,$D$6,1,0)</f>
        <v>1.0791216950156484</v>
      </c>
      <c r="BC117" s="40">
        <f ca="1">_xll.EURO(UnderlyingPrice,$D117*(1+$P$8),IntRate,Yield,AY117,$D$6,1,0)</f>
        <v>1.077382683301892</v>
      </c>
      <c r="BD117" s="40">
        <f ca="1">_xll.EURO(UnderlyingPrice,$D117*(1-$P$8),IntRate,Yield,AZ117,$D$6,1,0)</f>
        <v>1.080861049909434</v>
      </c>
      <c r="BF117" s="60">
        <f t="shared" ca="1" si="53"/>
        <v>0.10819175559946001</v>
      </c>
      <c r="BG117" s="40">
        <f t="shared" ca="1" si="54"/>
        <v>0.10851641712827226</v>
      </c>
      <c r="BI117" s="59"/>
    </row>
    <row r="118" spans="3:62" x14ac:dyDescent="0.2">
      <c r="C118" s="99"/>
      <c r="D118" s="64">
        <f t="shared" ca="1" si="70"/>
        <v>3.5160000000000009</v>
      </c>
      <c r="E118" s="46">
        <f t="shared" ca="1" si="40"/>
        <v>-0.24240465416935986</v>
      </c>
      <c r="F118" s="46">
        <f t="shared" ca="1" si="58"/>
        <v>-0.24202585649644459</v>
      </c>
      <c r="G118" s="46">
        <f t="shared" ca="1" si="59"/>
        <v>-0.24278345184227512</v>
      </c>
      <c r="H118" s="46">
        <f t="shared" ca="1" si="60"/>
        <v>0.55194347340394811</v>
      </c>
      <c r="I118" s="46">
        <f t="shared" ca="1" si="61"/>
        <v>0.55212382186058706</v>
      </c>
      <c r="J118" s="46">
        <f t="shared" ca="1" si="62"/>
        <v>0.55230448259078191</v>
      </c>
      <c r="L118" s="59"/>
      <c r="M118" s="59"/>
      <c r="O118" s="59"/>
      <c r="P118" s="59"/>
      <c r="R118" s="60">
        <f t="shared" ca="1" si="64"/>
        <v>0.82749763263753939</v>
      </c>
      <c r="S118" s="60">
        <f t="shared" ca="1" si="65"/>
        <v>-0.26820520879825427</v>
      </c>
      <c r="T118" s="60">
        <f t="shared" ca="1" si="63"/>
        <v>-7.1934034026515173E-2</v>
      </c>
      <c r="U118" s="60">
        <f t="shared" ca="1" si="66"/>
        <v>-1.9130025172046867</v>
      </c>
      <c r="V118" s="60"/>
      <c r="W118" s="106">
        <f t="shared" ca="1" si="67"/>
        <v>0.10097532664152949</v>
      </c>
      <c r="Z118" s="60">
        <f t="shared" ca="1" si="68"/>
        <v>0.89506275647083389</v>
      </c>
      <c r="AA118" s="60">
        <f t="shared" ca="1" si="69"/>
        <v>-0.26957088877976926</v>
      </c>
      <c r="AB118" s="60">
        <f t="shared" ca="1" si="38"/>
        <v>-7.2668464077514733E-2</v>
      </c>
      <c r="AC118" s="60">
        <f t="shared" ca="1" si="44"/>
        <v>-2.2609999856125458</v>
      </c>
      <c r="AD118" s="61">
        <f t="shared" ca="1" si="39"/>
        <v>0.10424618792770247</v>
      </c>
      <c r="AE118" s="61">
        <f t="shared" ca="1" si="45"/>
        <v>9.3306880318145949E-2</v>
      </c>
      <c r="AF118" s="61"/>
      <c r="AG118" s="94">
        <f t="shared" ca="1" si="71"/>
        <v>-2.0291976013121866</v>
      </c>
      <c r="AH118" s="98">
        <f t="shared" ca="1" si="47"/>
        <v>-2.1225562193853418</v>
      </c>
      <c r="AI118" s="98">
        <f t="shared" ca="1" si="48"/>
        <v>-2.1304446811218058</v>
      </c>
      <c r="AJ118" s="63"/>
      <c r="AK118" s="98">
        <f t="shared" ca="1" si="49"/>
        <v>4.5006144459129538E-2</v>
      </c>
      <c r="AL118" s="63"/>
      <c r="AM118" s="96"/>
      <c r="AN118" s="97"/>
      <c r="AX118" s="108">
        <f t="shared" ca="1" si="50"/>
        <v>0.49321686573839557</v>
      </c>
      <c r="AY118" s="108">
        <f t="shared" ca="1" si="51"/>
        <v>0.49319520564491548</v>
      </c>
      <c r="AZ118" s="108">
        <f t="shared" ca="1" si="52"/>
        <v>0.4932385930421157</v>
      </c>
      <c r="BB118" s="40">
        <f ca="1">_xll.EURO(UnderlyingPrice,$D118,IntRate,Yield,AX118,$D$6,1,0)</f>
        <v>1.1241488655287042</v>
      </c>
      <c r="BC118" s="40">
        <f ca="1">_xll.EURO(UnderlyingPrice,$D118*(1+$P$8),IntRate,Yield,AY118,$D$6,1,0)</f>
        <v>1.1224243519266008</v>
      </c>
      <c r="BD118" s="40">
        <f ca="1">_xll.EURO(UnderlyingPrice,$D118*(1-$P$8),IntRate,Yield,AZ118,$D$6,1,0)</f>
        <v>1.1258736520943033</v>
      </c>
      <c r="BF118" s="60">
        <f t="shared" ca="1" si="53"/>
        <v>8.8321580076167902E-2</v>
      </c>
      <c r="BG118" s="40">
        <f t="shared" ca="1" si="54"/>
        <v>8.8586615235785787E-2</v>
      </c>
      <c r="BI118" s="59"/>
    </row>
    <row r="119" spans="3:62" x14ac:dyDescent="0.2">
      <c r="C119" s="99"/>
      <c r="D119" s="64">
        <f t="shared" ca="1" si="70"/>
        <v>3.4700000000000011</v>
      </c>
      <c r="E119" s="46">
        <f t="shared" ca="1" si="40"/>
        <v>-0.25231631113984032</v>
      </c>
      <c r="F119" s="46">
        <f t="shared" ca="1" si="58"/>
        <v>-0.25194246929541031</v>
      </c>
      <c r="G119" s="46">
        <f t="shared" ca="1" si="59"/>
        <v>-0.25269015298427033</v>
      </c>
      <c r="H119" s="46">
        <f t="shared" ca="1" si="60"/>
        <v>0.55676815661556112</v>
      </c>
      <c r="I119" s="46">
        <f t="shared" ca="1" si="61"/>
        <v>0.5569542590983908</v>
      </c>
      <c r="J119" s="46">
        <f t="shared" ca="1" si="62"/>
        <v>0.55714066945609231</v>
      </c>
      <c r="L119" s="59"/>
      <c r="M119" s="59"/>
      <c r="O119" s="59"/>
      <c r="P119" s="59"/>
      <c r="R119" s="60">
        <f t="shared" ca="1" si="64"/>
        <v>0.83846734188864214</v>
      </c>
      <c r="S119" s="60">
        <f t="shared" ca="1" si="65"/>
        <v>-0.28137459466241693</v>
      </c>
      <c r="T119" s="60">
        <f t="shared" ca="1" si="63"/>
        <v>-7.9171662521439423E-2</v>
      </c>
      <c r="U119" s="60">
        <f t="shared" ca="1" si="66"/>
        <v>-2.1054788841533125</v>
      </c>
      <c r="V119" s="60"/>
      <c r="W119" s="106">
        <f t="shared" ca="1" si="67"/>
        <v>8.5594567793203957E-2</v>
      </c>
      <c r="Z119" s="60">
        <f t="shared" ca="1" si="68"/>
        <v>0.90692814171511593</v>
      </c>
      <c r="AA119" s="60">
        <f t="shared" ca="1" si="69"/>
        <v>-0.28274027464393192</v>
      </c>
      <c r="AB119" s="60">
        <f t="shared" ca="1" si="38"/>
        <v>-7.9942062905726058E-2</v>
      </c>
      <c r="AC119" s="60">
        <f t="shared" ca="1" si="44"/>
        <v>-2.4873100783701809</v>
      </c>
      <c r="AD119" s="61">
        <f t="shared" ca="1" si="39"/>
        <v>8.313328811164962E-2</v>
      </c>
      <c r="AE119" s="61">
        <f t="shared" ca="1" si="45"/>
        <v>7.5395918501765732E-2</v>
      </c>
      <c r="AF119" s="61"/>
      <c r="AG119" s="94">
        <f t="shared" ca="1" si="71"/>
        <v>-2.1054674475080177</v>
      </c>
      <c r="AH119" s="98">
        <f t="shared" ca="1" si="47"/>
        <v>-2.2264424072103517</v>
      </c>
      <c r="AI119" s="98">
        <f t="shared" ca="1" si="48"/>
        <v>-2.2343308689468153</v>
      </c>
      <c r="AJ119" s="63"/>
      <c r="AK119" s="98">
        <f t="shared" ca="1" si="49"/>
        <v>3.7651592942322863E-2</v>
      </c>
      <c r="AL119" s="63"/>
      <c r="AM119" s="96"/>
      <c r="AN119" s="97"/>
      <c r="AX119" s="108">
        <f t="shared" ca="1" si="50"/>
        <v>0.49380761349676544</v>
      </c>
      <c r="AY119" s="108">
        <f t="shared" ca="1" si="51"/>
        <v>0.49378448981505335</v>
      </c>
      <c r="AZ119" s="108">
        <f t="shared" ca="1" si="52"/>
        <v>0.4938308034970828</v>
      </c>
      <c r="BB119" s="40">
        <f ca="1">_xll.EURO(UnderlyingPrice,$D119,IntRate,Yield,AX119,$D$6,1,0)</f>
        <v>1.1693634118862541</v>
      </c>
      <c r="BC119" s="40">
        <f ca="1">_xll.EURO(UnderlyingPrice,$D119*(1+$P$8),IntRate,Yield,AY119,$D$6,1,0)</f>
        <v>1.1676550841456224</v>
      </c>
      <c r="BD119" s="40">
        <f ca="1">_xll.EURO(UnderlyingPrice,$D119*(1-$P$8),IntRate,Yield,AZ119,$D$6,1,0)</f>
        <v>1.1710719540048364</v>
      </c>
      <c r="BF119" s="60">
        <f t="shared" ca="1" si="53"/>
        <v>7.1216586966957193E-2</v>
      </c>
      <c r="BG119" s="40">
        <f t="shared" ca="1" si="54"/>
        <v>7.143029350932148E-2</v>
      </c>
      <c r="BI119" s="59"/>
    </row>
    <row r="120" spans="3:62" x14ac:dyDescent="0.2">
      <c r="C120" s="99"/>
      <c r="D120" s="64">
        <f t="shared" ca="1" si="70"/>
        <v>3.4240000000000013</v>
      </c>
      <c r="E120" s="46">
        <f t="shared" ca="1" si="40"/>
        <v>-0.26222796811032079</v>
      </c>
      <c r="F120" s="46">
        <f t="shared" ca="1" si="58"/>
        <v>-0.26185908209437592</v>
      </c>
      <c r="G120" s="46">
        <f t="shared" ca="1" si="59"/>
        <v>-0.26259685412626566</v>
      </c>
      <c r="H120" s="46">
        <f t="shared" ca="1" si="60"/>
        <v>0.56180937439080847</v>
      </c>
      <c r="I120" s="46">
        <f t="shared" ca="1" si="61"/>
        <v>0.56200111312519196</v>
      </c>
      <c r="J120" s="46">
        <f t="shared" ca="1" si="62"/>
        <v>0.56219315524677638</v>
      </c>
      <c r="L120" s="59"/>
      <c r="M120" s="59"/>
      <c r="O120" s="59"/>
      <c r="P120" s="59"/>
      <c r="R120" s="60">
        <f t="shared" ca="1" si="64"/>
        <v>0.84973179800046372</v>
      </c>
      <c r="S120" s="60">
        <f t="shared" ca="1" si="65"/>
        <v>-0.29471973034168902</v>
      </c>
      <c r="T120" s="60">
        <f t="shared" ca="1" si="63"/>
        <v>-8.6859719452677897E-2</v>
      </c>
      <c r="U120" s="60">
        <f t="shared" ca="1" si="66"/>
        <v>-2.309933874908467</v>
      </c>
      <c r="V120" s="60"/>
      <c r="W120" s="106">
        <f t="shared" ca="1" si="67"/>
        <v>7.17680308928242E-2</v>
      </c>
      <c r="Z120" s="60">
        <f t="shared" ca="1" si="68"/>
        <v>0.91911233988068108</v>
      </c>
      <c r="AA120" s="60">
        <f t="shared" ca="1" si="69"/>
        <v>-0.29608541032320401</v>
      </c>
      <c r="AB120" s="60">
        <f t="shared" ca="1" si="38"/>
        <v>-8.7666570206260092E-2</v>
      </c>
      <c r="AC120" s="60">
        <f t="shared" ca="1" si="44"/>
        <v>-2.7276496963472665</v>
      </c>
      <c r="AD120" s="61">
        <f t="shared" ca="1" si="39"/>
        <v>6.5372755077374861E-2</v>
      </c>
      <c r="AE120" s="61">
        <f t="shared" ca="1" si="45"/>
        <v>6.0084905883612684E-2</v>
      </c>
      <c r="AF120" s="61"/>
      <c r="AG120" s="94">
        <f t="shared" ca="1" si="71"/>
        <v>-2.1817372937038488</v>
      </c>
      <c r="AH120" s="98">
        <f t="shared" ca="1" si="47"/>
        <v>-2.3317149906115087</v>
      </c>
      <c r="AI120" s="98">
        <f t="shared" ca="1" si="48"/>
        <v>-2.3396034523479745</v>
      </c>
      <c r="AJ120" s="63"/>
      <c r="AK120" s="98">
        <f t="shared" ca="1" si="49"/>
        <v>3.1151033748580078E-2</v>
      </c>
      <c r="AL120" s="63"/>
      <c r="AM120" s="96"/>
      <c r="AN120" s="97"/>
      <c r="AX120" s="108">
        <f t="shared" ca="1" si="50"/>
        <v>0.49444497908889057</v>
      </c>
      <c r="AY120" s="108">
        <f t="shared" ca="1" si="51"/>
        <v>0.49442041574414869</v>
      </c>
      <c r="AZ120" s="108">
        <f t="shared" ca="1" si="52"/>
        <v>0.49446960783854849</v>
      </c>
      <c r="BB120" s="40">
        <f ca="1">_xll.EURO(UnderlyingPrice,$D120,IntRate,Yield,AX120,$D$6,1,0)</f>
        <v>1.2147291094673327</v>
      </c>
      <c r="BC120" s="40">
        <f ca="1">_xll.EURO(UnderlyingPrice,$D120*(1+$P$8),IntRate,Yield,AY120,$D$6,1,0)</f>
        <v>1.2130383847828488</v>
      </c>
      <c r="BD120" s="40">
        <f ca="1">_xll.EURO(UnderlyingPrice,$D120*(1-$P$8),IntRate,Yield,AZ120,$D$6,1,0)</f>
        <v>1.2164200003494017</v>
      </c>
      <c r="BF120" s="60">
        <f t="shared" ca="1" si="53"/>
        <v>5.6704455979903014E-2</v>
      </c>
      <c r="BG120" s="40">
        <f t="shared" ca="1" si="54"/>
        <v>5.6874614558686573E-2</v>
      </c>
      <c r="BI120" s="59"/>
    </row>
    <row r="121" spans="3:62" x14ac:dyDescent="0.2">
      <c r="C121" s="99"/>
      <c r="D121" s="64">
        <f t="shared" ca="1" si="70"/>
        <v>3.3780000000000014</v>
      </c>
      <c r="E121" s="46">
        <f t="shared" ca="1" si="40"/>
        <v>-0.27213962508080125</v>
      </c>
      <c r="F121" s="46">
        <f t="shared" ca="1" si="58"/>
        <v>-0.27177569489334163</v>
      </c>
      <c r="G121" s="46">
        <f t="shared" ca="1" si="59"/>
        <v>-0.27250355526826076</v>
      </c>
      <c r="H121" s="46">
        <f t="shared" ca="1" si="60"/>
        <v>0.56706974476877181</v>
      </c>
      <c r="I121" s="46">
        <f t="shared" ca="1" si="61"/>
        <v>0.5672669980569377</v>
      </c>
      <c r="J121" s="46">
        <f t="shared" ca="1" si="62"/>
        <v>0.56746455015956743</v>
      </c>
      <c r="L121" s="59"/>
      <c r="M121" s="59"/>
      <c r="O121" s="59"/>
      <c r="P121" s="59"/>
      <c r="R121" s="60">
        <f t="shared" ca="1" si="64"/>
        <v>0.86130304214138187</v>
      </c>
      <c r="S121" s="60">
        <f t="shared" ca="1" si="65"/>
        <v>-0.30824537023557635</v>
      </c>
      <c r="T121" s="60">
        <f t="shared" ca="1" si="63"/>
        <v>-9.5015208271667539E-2</v>
      </c>
      <c r="U121" s="60">
        <f t="shared" ca="1" si="66"/>
        <v>-2.5268196766141116</v>
      </c>
      <c r="V121" s="60"/>
      <c r="W121" s="106">
        <f t="shared" ca="1" si="67"/>
        <v>5.949627403602973E-2</v>
      </c>
      <c r="Z121" s="60">
        <f t="shared" ca="1" si="68"/>
        <v>0.93162837529646292</v>
      </c>
      <c r="AA121" s="60">
        <f t="shared" ca="1" si="69"/>
        <v>-0.30961105021709134</v>
      </c>
      <c r="AB121" s="60">
        <f t="shared" ca="1" si="38"/>
        <v>-9.5859002416530253E-2</v>
      </c>
      <c r="AC121" s="60">
        <f t="shared" ca="1" si="44"/>
        <v>-2.9825482874306584</v>
      </c>
      <c r="AD121" s="61">
        <f t="shared" ca="1" si="39"/>
        <v>5.0663563903256367E-2</v>
      </c>
      <c r="AE121" s="61">
        <f t="shared" ca="1" si="45"/>
        <v>4.7199613725919257E-2</v>
      </c>
      <c r="AF121" s="61"/>
      <c r="AG121" s="94">
        <f t="shared" ca="1" si="71"/>
        <v>-2.2580071398996799</v>
      </c>
      <c r="AH121" s="98">
        <f t="shared" ca="1" si="47"/>
        <v>-2.4384114744842709</v>
      </c>
      <c r="AI121" s="98">
        <f t="shared" ca="1" si="48"/>
        <v>-2.4462999362207354</v>
      </c>
      <c r="AJ121" s="63"/>
      <c r="AK121" s="98">
        <f t="shared" ca="1" si="49"/>
        <v>2.547751645478399E-2</v>
      </c>
      <c r="AL121" s="63"/>
      <c r="AM121" s="96"/>
      <c r="AN121" s="97"/>
      <c r="AX121" s="108">
        <f t="shared" ca="1" si="50"/>
        <v>0.49512956387127544</v>
      </c>
      <c r="AY121" s="108">
        <f t="shared" ca="1" si="51"/>
        <v>0.49510358569119195</v>
      </c>
      <c r="AZ121" s="108">
        <f t="shared" ca="1" si="52"/>
        <v>0.49515560652143353</v>
      </c>
      <c r="BB121" s="40">
        <f ca="1">_xll.EURO(UnderlyingPrice,$D121,IntRate,Yield,AX121,$D$6,1,0)</f>
        <v>1.2602152127923532</v>
      </c>
      <c r="BC121" s="40">
        <f ca="1">_xll.EURO(UnderlyingPrice,$D121*(1+$P$8),IntRate,Yield,AY121,$D$6,1,0)</f>
        <v>1.258543264241907</v>
      </c>
      <c r="BD121" s="40">
        <f ca="1">_xll.EURO(UnderlyingPrice,$D121*(1-$P$8),IntRate,Yield,AZ121,$D$6,1,0)</f>
        <v>1.2618872884917169</v>
      </c>
      <c r="BF121" s="60">
        <f t="shared" ca="1" si="53"/>
        <v>4.4571101631352174E-2</v>
      </c>
      <c r="BG121" s="40">
        <f t="shared" ca="1" si="54"/>
        <v>4.470485047308511E-2</v>
      </c>
      <c r="BI121" s="59"/>
    </row>
    <row r="122" spans="3:62" x14ac:dyDescent="0.2">
      <c r="C122" s="99"/>
      <c r="D122" s="64">
        <f t="shared" ca="1" si="70"/>
        <v>3.3320000000000016</v>
      </c>
      <c r="E122" s="46">
        <f t="shared" ca="1" si="40"/>
        <v>-0.28205128205128172</v>
      </c>
      <c r="F122" s="46">
        <f t="shared" ca="1" si="58"/>
        <v>-0.28169230769230735</v>
      </c>
      <c r="G122" s="46">
        <f t="shared" ca="1" si="59"/>
        <v>-0.28241025641025597</v>
      </c>
      <c r="H122" s="46">
        <f t="shared" ca="1" si="60"/>
        <v>0.57255188578853344</v>
      </c>
      <c r="I122" s="46">
        <f t="shared" ca="1" si="61"/>
        <v>0.57275452800957516</v>
      </c>
      <c r="J122" s="46">
        <f t="shared" ca="1" si="62"/>
        <v>0.57295746439119954</v>
      </c>
      <c r="L122" s="59"/>
      <c r="M122" s="59"/>
      <c r="O122" s="59"/>
      <c r="P122" s="59"/>
      <c r="R122" s="60">
        <f t="shared" ca="1" si="64"/>
        <v>0.87319378041824358</v>
      </c>
      <c r="S122" s="60">
        <f t="shared" ca="1" si="65"/>
        <v>-0.32195646431658836</v>
      </c>
      <c r="T122" s="60">
        <f t="shared" ca="1" si="63"/>
        <v>-0.10365596491523864</v>
      </c>
      <c r="U122" s="60">
        <f t="shared" ca="1" si="66"/>
        <v>-2.7566106154013301</v>
      </c>
      <c r="V122" s="60"/>
      <c r="W122" s="106">
        <f t="shared" ca="1" si="67"/>
        <v>4.8745396823138359E-2</v>
      </c>
      <c r="Z122" s="60">
        <f t="shared" ca="1" si="68"/>
        <v>0.94448999152204416</v>
      </c>
      <c r="AA122" s="60">
        <f t="shared" ca="1" si="69"/>
        <v>-0.32332214429810335</v>
      </c>
      <c r="AB122" s="60">
        <f t="shared" ca="1" si="38"/>
        <v>-0.10453720899352356</v>
      </c>
      <c r="AC122" s="60">
        <f t="shared" ca="1" si="44"/>
        <v>-3.2525612180025032</v>
      </c>
      <c r="AD122" s="61">
        <f t="shared" ca="1" si="39"/>
        <v>3.8675025700339032E-2</v>
      </c>
      <c r="AE122" s="61">
        <f t="shared" ca="1" si="45"/>
        <v>3.6528174695828051E-2</v>
      </c>
      <c r="AF122" s="61"/>
      <c r="AG122" s="94">
        <f t="shared" ca="1" si="71"/>
        <v>-2.334276986095511</v>
      </c>
      <c r="AH122" s="98">
        <f t="shared" ca="1" si="47"/>
        <v>-2.546570906494122</v>
      </c>
      <c r="AI122" s="98">
        <f t="shared" ca="1" si="48"/>
        <v>-2.5544593682305861</v>
      </c>
      <c r="AJ122" s="63"/>
      <c r="AK122" s="98">
        <f t="shared" ca="1" si="49"/>
        <v>2.0589522728356444E-2</v>
      </c>
      <c r="AL122" s="63"/>
      <c r="AM122" s="96"/>
      <c r="AN122" s="97"/>
      <c r="AX122" s="108">
        <f t="shared" ca="1" si="50"/>
        <v>0.49586196920042486</v>
      </c>
      <c r="AY122" s="108">
        <f t="shared" ca="1" si="51"/>
        <v>0.49583460191517387</v>
      </c>
      <c r="AZ122" s="108">
        <f t="shared" ca="1" si="52"/>
        <v>0.49588940000065873</v>
      </c>
      <c r="BB122" s="40">
        <f ca="1">_xll.EURO(UnderlyingPrice,$D122,IntRate,Yield,AX122,$D$6,1,0)</f>
        <v>1.3057960051051825</v>
      </c>
      <c r="BC122" s="40">
        <f ca="1">_xll.EURO(UnderlyingPrice,$D122*(1+$P$8),IntRate,Yield,AY122,$D$6,1,0)</f>
        <v>1.3041437897219459</v>
      </c>
      <c r="BD122" s="40">
        <f ca="1">_xll.EURO(UnderlyingPrice,$D122*(1-$P$8),IntRate,Yield,AZ122,$D$6,1,0)</f>
        <v>1.3074483164541975</v>
      </c>
      <c r="BF122" s="60">
        <f t="shared" ca="1" si="53"/>
        <v>3.4575334972509544E-2</v>
      </c>
      <c r="BG122" s="40">
        <f t="shared" ca="1" si="54"/>
        <v>3.4679088544574015E-2</v>
      </c>
      <c r="BI122" s="59"/>
    </row>
    <row r="123" spans="3:62" x14ac:dyDescent="0.2">
      <c r="C123" s="99"/>
      <c r="D123" s="64">
        <f t="shared" ca="1" si="70"/>
        <v>3.2860000000000018</v>
      </c>
      <c r="E123" s="46">
        <f t="shared" ca="1" si="40"/>
        <v>-0.29196293902176218</v>
      </c>
      <c r="F123" s="46">
        <f t="shared" ca="1" si="58"/>
        <v>-0.29160892049127318</v>
      </c>
      <c r="G123" s="46">
        <f t="shared" ca="1" si="59"/>
        <v>-0.29231695755225118</v>
      </c>
      <c r="H123" s="46">
        <f t="shared" ca="1" si="60"/>
        <v>0.57825841548917545</v>
      </c>
      <c r="I123" s="46">
        <f t="shared" ca="1" si="61"/>
        <v>0.57846631709905161</v>
      </c>
      <c r="J123" s="46">
        <f t="shared" ca="1" si="62"/>
        <v>0.57867450813840582</v>
      </c>
      <c r="L123" s="59"/>
      <c r="M123" s="59"/>
      <c r="O123" s="59"/>
      <c r="P123" s="59"/>
      <c r="R123" s="60">
        <f t="shared" ca="1" si="64"/>
        <v>0.88541743041801202</v>
      </c>
      <c r="S123" s="60">
        <f t="shared" ca="1" si="65"/>
        <v>-0.33585816900610821</v>
      </c>
      <c r="T123" s="60">
        <f t="shared" ca="1" si="63"/>
        <v>-0.11280070968813555</v>
      </c>
      <c r="U123" s="60">
        <f t="shared" ca="1" si="66"/>
        <v>-2.9998045361440187</v>
      </c>
      <c r="V123" s="60"/>
      <c r="W123" s="106">
        <f t="shared" ca="1" si="67"/>
        <v>3.945157704011884E-2</v>
      </c>
      <c r="Z123" s="60">
        <f t="shared" ca="1" si="68"/>
        <v>0.95771170168942532</v>
      </c>
      <c r="AA123" s="60">
        <f t="shared" ca="1" si="69"/>
        <v>-0.3372238489876232</v>
      </c>
      <c r="AB123" s="60">
        <f t="shared" ca="1" si="38"/>
        <v>-0.1137199243260273</v>
      </c>
      <c r="AC123" s="60">
        <f t="shared" ca="1" si="44"/>
        <v>-3.5382713881325381</v>
      </c>
      <c r="AD123" s="61">
        <f t="shared" ca="1" si="39"/>
        <v>2.9063523236040258E-2</v>
      </c>
      <c r="AE123" s="61">
        <f t="shared" ca="1" si="45"/>
        <v>2.7834476295478267E-2</v>
      </c>
      <c r="AF123" s="61"/>
      <c r="AG123" s="94">
        <f t="shared" ca="1" si="71"/>
        <v>-2.4105468322913421</v>
      </c>
      <c r="AH123" s="98">
        <f t="shared" ca="1" si="47"/>
        <v>-2.6562339628704503</v>
      </c>
      <c r="AI123" s="98">
        <f t="shared" ca="1" si="48"/>
        <v>-2.6641224246069131</v>
      </c>
      <c r="AJ123" s="63"/>
      <c r="AK123" s="98">
        <f t="shared" ca="1" si="49"/>
        <v>1.6433860806424023E-2</v>
      </c>
      <c r="AL123" s="63"/>
      <c r="AM123" s="96"/>
      <c r="AN123" s="97"/>
      <c r="AX123" s="108">
        <f t="shared" ca="1" si="50"/>
        <v>0.49664279643284331</v>
      </c>
      <c r="AY123" s="108">
        <f t="shared" ca="1" si="51"/>
        <v>0.49661406667508479</v>
      </c>
      <c r="AZ123" s="108">
        <f t="shared" ca="1" si="52"/>
        <v>0.49667158873114514</v>
      </c>
      <c r="BB123" s="40">
        <f ca="1">_xll.EURO(UnderlyingPrice,$D123,IntRate,Yield,AX123,$D$6,1,0)</f>
        <v>1.3514502904264951</v>
      </c>
      <c r="BC123" s="40">
        <f ca="1">_xll.EURO(UnderlyingPrice,$D123*(1+$P$8),IntRate,Yield,AY123,$D$6,1,0)</f>
        <v>1.3498185776069738</v>
      </c>
      <c r="BD123" s="40">
        <f ca="1">_xll.EURO(UnderlyingPrice,$D123*(1-$P$8),IntRate,Yield,AZ123,$D$6,1,0)</f>
        <v>1.3530820746802137</v>
      </c>
      <c r="BF123" s="60">
        <f t="shared" ca="1" si="53"/>
        <v>2.6462510395309259E-2</v>
      </c>
      <c r="BG123" s="40">
        <f t="shared" ca="1" si="54"/>
        <v>2.6541919025232574E-2</v>
      </c>
      <c r="BI123" s="59"/>
    </row>
    <row r="124" spans="3:62" x14ac:dyDescent="0.2">
      <c r="C124" s="99"/>
      <c r="D124" s="64">
        <f t="shared" ca="1" si="70"/>
        <v>3.240000000000002</v>
      </c>
      <c r="E124" s="46">
        <f t="shared" ca="1" si="40"/>
        <v>-0.30187459599224264</v>
      </c>
      <c r="F124" s="46">
        <f t="shared" ca="1" si="58"/>
        <v>-0.30152553329023879</v>
      </c>
      <c r="G124" s="46">
        <f t="shared" ca="1" si="59"/>
        <v>-0.3022236586942465</v>
      </c>
      <c r="H124" s="46">
        <f t="shared" ca="1" si="60"/>
        <v>0.58419195190977991</v>
      </c>
      <c r="I124" s="46">
        <f t="shared" ca="1" si="61"/>
        <v>0.58440497944131442</v>
      </c>
      <c r="J124" s="46">
        <f t="shared" ca="1" si="62"/>
        <v>0.58461829159792011</v>
      </c>
      <c r="L124" s="59"/>
      <c r="M124" s="59"/>
      <c r="O124" s="59"/>
      <c r="P124" s="59"/>
      <c r="R124" s="60">
        <f t="shared" ca="1" si="64"/>
        <v>0.89798817171407019</v>
      </c>
      <c r="S124" s="60">
        <f t="shared" ca="1" si="65"/>
        <v>-0.34995585881694646</v>
      </c>
      <c r="T124" s="60">
        <f t="shared" ca="1" si="63"/>
        <v>-0.12246910312030657</v>
      </c>
      <c r="U124" s="60">
        <f t="shared" ca="1" si="66"/>
        <v>-3.2569242879189688</v>
      </c>
      <c r="V124" s="60"/>
      <c r="W124" s="106">
        <f t="shared" ca="1" si="67"/>
        <v>3.1526363985037824E-2</v>
      </c>
      <c r="Z124" s="60">
        <f t="shared" ca="1" si="68"/>
        <v>0.9713088431331639</v>
      </c>
      <c r="AA124" s="60">
        <f t="shared" ca="1" si="69"/>
        <v>-0.35132153879846145</v>
      </c>
      <c r="AB124" s="60">
        <f t="shared" ca="1" si="38"/>
        <v>-0.12342682362371886</v>
      </c>
      <c r="AC124" s="60">
        <f t="shared" ca="1" si="44"/>
        <v>-3.8402909705061528</v>
      </c>
      <c r="AD124" s="61">
        <f t="shared" ca="1" si="39"/>
        <v>2.1487348250804617E-2</v>
      </c>
      <c r="AE124" s="61">
        <f t="shared" ca="1" si="45"/>
        <v>2.0870851371488443E-2</v>
      </c>
      <c r="AF124" s="61"/>
      <c r="AG124" s="94">
        <f t="shared" ca="1" si="71"/>
        <v>-2.4868166784871732</v>
      </c>
      <c r="AH124" s="98">
        <f t="shared" ca="1" si="47"/>
        <v>-2.7674430402483781</v>
      </c>
      <c r="AI124" s="98">
        <f t="shared" ca="1" si="48"/>
        <v>-2.775331501984843</v>
      </c>
      <c r="AJ124" s="63"/>
      <c r="AK124" s="98">
        <f t="shared" ca="1" si="49"/>
        <v>1.2948712020665368E-2</v>
      </c>
      <c r="AL124" s="63"/>
      <c r="AM124" s="96"/>
      <c r="AN124" s="97"/>
      <c r="AX124" s="108">
        <f t="shared" ca="1" si="50"/>
        <v>0.49747264692503562</v>
      </c>
      <c r="AY124" s="108">
        <f t="shared" ca="1" si="51"/>
        <v>0.49744258222991528</v>
      </c>
      <c r="AZ124" s="108">
        <f t="shared" ca="1" si="52"/>
        <v>0.49750277316781344</v>
      </c>
      <c r="BB124" s="40">
        <f ca="1">_xll.EURO(UnderlyingPrice,$D124,IntRate,Yield,AX124,$D$6,1,0)</f>
        <v>1.3971608568445393</v>
      </c>
      <c r="BC124" s="40">
        <f ca="1">_xll.EURO(UnderlyingPrice,$D124*(1+$P$8),IntRate,Yield,AY124,$D$6,1,0)</f>
        <v>1.3955502560003028</v>
      </c>
      <c r="BD124" s="40">
        <f ca="1">_xll.EURO(UnderlyingPrice,$D124*(1-$P$8),IntRate,Yield,AZ124,$D$6,1,0)</f>
        <v>1.3987715101151816</v>
      </c>
      <c r="BF124" s="60">
        <f t="shared" ca="1" si="53"/>
        <v>1.9976530210032834E-2</v>
      </c>
      <c r="BG124" s="40">
        <f t="shared" ca="1" si="54"/>
        <v>2.0036475728084726E-2</v>
      </c>
      <c r="BI124" s="59"/>
    </row>
    <row r="125" spans="3:62" x14ac:dyDescent="0.2">
      <c r="C125" s="99"/>
      <c r="D125" s="64">
        <f t="shared" ca="1" si="70"/>
        <v>3.1940000000000022</v>
      </c>
      <c r="E125" s="46">
        <f t="shared" ca="1" si="40"/>
        <v>-0.31178625296272311</v>
      </c>
      <c r="F125" s="46">
        <f t="shared" ca="1" si="58"/>
        <v>-0.31144214608920451</v>
      </c>
      <c r="G125" s="46">
        <f t="shared" ca="1" si="59"/>
        <v>-0.31213035983624171</v>
      </c>
      <c r="H125" s="46">
        <f t="shared" ca="1" si="60"/>
        <v>0.59035511308942867</v>
      </c>
      <c r="I125" s="46">
        <f t="shared" ca="1" si="61"/>
        <v>0.59057312915231075</v>
      </c>
      <c r="J125" s="46">
        <f t="shared" ca="1" si="62"/>
        <v>0.59079142496647585</v>
      </c>
      <c r="L125" s="59"/>
      <c r="M125" s="59"/>
      <c r="O125" s="59"/>
      <c r="P125" s="59"/>
      <c r="R125" s="60">
        <f t="shared" ca="1" si="64"/>
        <v>0.91092100073687765</v>
      </c>
      <c r="S125" s="60">
        <f t="shared" ca="1" si="65"/>
        <v>-0.36425513882836374</v>
      </c>
      <c r="T125" s="60">
        <f t="shared" ca="1" si="63"/>
        <v>-0.13268180616287054</v>
      </c>
      <c r="U125" s="60">
        <f t="shared" ca="1" si="66"/>
        <v>-3.5285193248480455</v>
      </c>
      <c r="V125" s="60"/>
      <c r="W125" s="106">
        <f t="shared" ca="1" si="67"/>
        <v>2.4862419634117151E-2</v>
      </c>
      <c r="Z125" s="60">
        <f t="shared" ca="1" si="68"/>
        <v>0.98529763674121817</v>
      </c>
      <c r="AA125" s="60">
        <f t="shared" ca="1" si="69"/>
        <v>-0.36562081880987873</v>
      </c>
      <c r="AB125" s="60">
        <f t="shared" ca="1" si="38"/>
        <v>-0.13367858314720618</v>
      </c>
      <c r="AC125" s="60">
        <f t="shared" ca="1" si="44"/>
        <v>-4.1592632844163937</v>
      </c>
      <c r="AD125" s="61">
        <f t="shared" ca="1" si="39"/>
        <v>1.5619060487664703E-2</v>
      </c>
      <c r="AE125" s="61">
        <f t="shared" ca="1" si="45"/>
        <v>1.5389423386614171E-2</v>
      </c>
      <c r="AF125" s="61"/>
      <c r="AG125" s="94">
        <f t="shared" ca="1" si="71"/>
        <v>-2.5630865246830044</v>
      </c>
      <c r="AH125" s="98">
        <f t="shared" ca="1" si="47"/>
        <v>-2.8802423540775011</v>
      </c>
      <c r="AI125" s="98">
        <f t="shared" ca="1" si="48"/>
        <v>-2.8881308158139656</v>
      </c>
      <c r="AJ125" s="63"/>
      <c r="AK125" s="98">
        <f t="shared" ca="1" si="49"/>
        <v>1.0066673448423269E-2</v>
      </c>
      <c r="AL125" s="63"/>
      <c r="AM125" s="96"/>
      <c r="AN125" s="97"/>
      <c r="AX125" s="108">
        <f t="shared" ca="1" si="50"/>
        <v>0.49835212203350648</v>
      </c>
      <c r="AY125" s="108">
        <f t="shared" ca="1" si="51"/>
        <v>0.49832075083865573</v>
      </c>
      <c r="AZ125" s="108">
        <f t="shared" ca="1" si="52"/>
        <v>0.49838355376558446</v>
      </c>
      <c r="BB125" s="40">
        <f ca="1">_xll.EURO(UnderlyingPrice,$D125,IntRate,Yield,AX125,$D$6,1,0)</f>
        <v>1.4429139363547607</v>
      </c>
      <c r="BC125" s="40">
        <f ca="1">_xll.EURO(UnderlyingPrice,$D125*(1+$P$8),IntRate,Yield,AY125,$D$6,1,0)</f>
        <v>1.4413249229490637</v>
      </c>
      <c r="BD125" s="40">
        <f ca="1">_xll.EURO(UnderlyingPrice,$D125*(1-$P$8),IntRate,Yield,AZ125,$D$6,1,0)</f>
        <v>1.4445029876844147</v>
      </c>
      <c r="BF125" s="60">
        <f t="shared" ca="1" si="53"/>
        <v>1.4869754954499496E-2</v>
      </c>
      <c r="BG125" s="40">
        <f t="shared" ca="1" si="54"/>
        <v>1.4914376075118555E-2</v>
      </c>
      <c r="BI125" s="59"/>
    </row>
    <row r="126" spans="3:62" x14ac:dyDescent="0.2">
      <c r="C126" s="99"/>
      <c r="D126" s="64">
        <f t="shared" ca="1" si="70"/>
        <v>3.1480000000000024</v>
      </c>
      <c r="E126" s="46">
        <f t="shared" ca="1" si="40"/>
        <v>-0.32169790993320357</v>
      </c>
      <c r="F126" s="46">
        <f t="shared" ca="1" si="58"/>
        <v>-0.32135875888817023</v>
      </c>
      <c r="G126" s="46">
        <f t="shared" ca="1" si="59"/>
        <v>-0.32203706097823692</v>
      </c>
      <c r="H126" s="46">
        <f t="shared" ca="1" si="60"/>
        <v>0.59675051706720428</v>
      </c>
      <c r="I126" s="46">
        <f t="shared" ca="1" si="61"/>
        <v>0.59697338034798775</v>
      </c>
      <c r="J126" s="46">
        <f t="shared" ca="1" si="62"/>
        <v>0.59719651844080679</v>
      </c>
      <c r="L126" s="59"/>
      <c r="M126" s="59"/>
      <c r="O126" s="59"/>
      <c r="P126" s="59"/>
      <c r="R126" s="60">
        <f t="shared" ca="1" si="64"/>
        <v>0.92423179045539616</v>
      </c>
      <c r="S126" s="60">
        <f t="shared" ca="1" si="65"/>
        <v>-0.37876185806602758</v>
      </c>
      <c r="T126" s="60">
        <f t="shared" ca="1" si="63"/>
        <v>-0.14346054512562961</v>
      </c>
      <c r="U126" s="60">
        <f t="shared" ca="1" si="66"/>
        <v>-3.8151674330363035</v>
      </c>
      <c r="V126" s="60"/>
      <c r="W126" s="106">
        <f t="shared" ca="1" si="67"/>
        <v>1.9339392175710422E-2</v>
      </c>
      <c r="Z126" s="60">
        <f t="shared" ca="1" si="68"/>
        <v>0.99969525150935523</v>
      </c>
      <c r="AA126" s="60">
        <f t="shared" ca="1" si="69"/>
        <v>-0.38012753804754257</v>
      </c>
      <c r="AB126" s="60">
        <f t="shared" ca="1" si="38"/>
        <v>-0.14449694518208592</v>
      </c>
      <c r="AC126" s="60">
        <f t="shared" ca="1" si="44"/>
        <v>-4.4958648173609026</v>
      </c>
      <c r="AD126" s="61">
        <f t="shared" ca="1" si="39"/>
        <v>1.1155029379372008E-2</v>
      </c>
      <c r="AE126" s="61">
        <f t="shared" ca="1" si="45"/>
        <v>1.1151629901005546E-2</v>
      </c>
      <c r="AF126" s="61"/>
      <c r="AG126" s="94">
        <f t="shared" ca="1" si="71"/>
        <v>-2.6393563708788355</v>
      </c>
      <c r="AH126" s="98">
        <f t="shared" ca="1" si="47"/>
        <v>-2.9946780441691474</v>
      </c>
      <c r="AI126" s="98">
        <f t="shared" ca="1" si="48"/>
        <v>-3.0025665059056115</v>
      </c>
      <c r="AJ126" s="63"/>
      <c r="AK126" s="98">
        <f t="shared" ca="1" si="49"/>
        <v>7.7176525161704763E-3</v>
      </c>
      <c r="AL126" s="63"/>
      <c r="AM126" s="96"/>
      <c r="AN126" s="97"/>
      <c r="AX126" s="108">
        <f t="shared" ca="1" si="50"/>
        <v>0.49928182311476044</v>
      </c>
      <c r="AY126" s="108">
        <f t="shared" ca="1" si="51"/>
        <v>0.4992491747602969</v>
      </c>
      <c r="AZ126" s="108">
        <f t="shared" ca="1" si="52"/>
        <v>0.49931453097937922</v>
      </c>
      <c r="BB126" s="40">
        <f ca="1">_xll.EURO(UnderlyingPrice,$D126,IntRate,Yield,AX126,$D$6,1,0)</f>
        <v>1.4886986822019046</v>
      </c>
      <c r="BC126" s="40">
        <f ca="1">_xll.EURO(UnderlyingPrice,$D126*(1+$P$8),IntRate,Yield,AY126,$D$6,1,0)</f>
        <v>1.4871316215536399</v>
      </c>
      <c r="BD126" s="40">
        <f ca="1">_xll.EURO(UnderlyingPrice,$D126*(1-$P$8),IntRate,Yield,AZ126,$D$6,1,0)</f>
        <v>1.4902657698810109</v>
      </c>
      <c r="BF126" s="60">
        <f t="shared" ca="1" si="53"/>
        <v>1.0910637102066299E-2</v>
      </c>
      <c r="BG126" s="40">
        <f t="shared" ca="1" si="54"/>
        <v>1.0943377712496786E-2</v>
      </c>
      <c r="BI126" s="59"/>
    </row>
    <row r="127" spans="3:62" x14ac:dyDescent="0.2">
      <c r="C127" s="99"/>
      <c r="D127" s="64">
        <f t="shared" ca="1" si="70"/>
        <v>3.1020000000000025</v>
      </c>
      <c r="E127" s="46">
        <f t="shared" ca="1" si="40"/>
        <v>-0.33160956690368404</v>
      </c>
      <c r="F127" s="46">
        <f t="shared" ca="1" si="58"/>
        <v>-0.33127537168713594</v>
      </c>
      <c r="G127" s="46">
        <f t="shared" ca="1" si="59"/>
        <v>-0.33194376212023213</v>
      </c>
      <c r="H127" s="46">
        <f t="shared" ca="1" si="60"/>
        <v>0.60338078188218824</v>
      </c>
      <c r="I127" s="46">
        <f t="shared" ca="1" si="61"/>
        <v>0.60360834714429268</v>
      </c>
      <c r="J127" s="46">
        <f t="shared" ca="1" si="62"/>
        <v>0.60383618221764623</v>
      </c>
      <c r="L127" s="59"/>
      <c r="M127" s="59"/>
      <c r="O127" s="59"/>
      <c r="P127" s="59"/>
      <c r="R127" s="60">
        <f t="shared" ca="1" si="64"/>
        <v>0.93793735536866119</v>
      </c>
      <c r="S127" s="60">
        <f t="shared" ca="1" si="65"/>
        <v>-0.39348212386683723</v>
      </c>
      <c r="T127" s="60">
        <f t="shared" ca="1" si="63"/>
        <v>-0.15482818180275704</v>
      </c>
      <c r="U127" s="60">
        <f t="shared" ca="1" si="66"/>
        <v>-4.1174765954836268</v>
      </c>
      <c r="V127" s="60"/>
      <c r="W127" s="106">
        <f t="shared" ca="1" si="67"/>
        <v>1.482962113804713E-2</v>
      </c>
      <c r="Z127" s="60">
        <f t="shared" ca="1" si="68"/>
        <v>1.0145198748392812</v>
      </c>
      <c r="AA127" s="60">
        <f t="shared" ca="1" si="69"/>
        <v>-0.39484780384835222</v>
      </c>
      <c r="AB127" s="60">
        <f t="shared" ca="1" si="38"/>
        <v>-0.15590478820386683</v>
      </c>
      <c r="AC127" s="60">
        <f t="shared" ca="1" si="44"/>
        <v>-4.8508074081469621</v>
      </c>
      <c r="AD127" s="61">
        <f t="shared" ca="1" si="39"/>
        <v>7.8220594044190635E-3</v>
      </c>
      <c r="AE127" s="61">
        <f t="shared" ca="1" si="45"/>
        <v>7.9356347279566503E-3</v>
      </c>
      <c r="AF127" s="61"/>
      <c r="AG127" s="94">
        <f t="shared" ca="1" si="71"/>
        <v>-2.7156262170746666</v>
      </c>
      <c r="AH127" s="98">
        <f t="shared" ca="1" si="47"/>
        <v>-3.1107982880127438</v>
      </c>
      <c r="AI127" s="98">
        <f t="shared" ca="1" si="48"/>
        <v>-3.118686749749207</v>
      </c>
      <c r="AJ127" s="63"/>
      <c r="AK127" s="98">
        <f t="shared" ca="1" si="49"/>
        <v>5.831489878132712E-3</v>
      </c>
      <c r="AL127" s="63"/>
      <c r="AM127" s="96"/>
      <c r="AN127" s="97"/>
      <c r="AX127" s="108">
        <f t="shared" ca="1" si="50"/>
        <v>0.5002623515253023</v>
      </c>
      <c r="AY127" s="108">
        <f t="shared" ca="1" si="51"/>
        <v>0.50022845625382917</v>
      </c>
      <c r="AZ127" s="108">
        <f t="shared" ca="1" si="52"/>
        <v>0.50029630526411839</v>
      </c>
      <c r="BB127" s="40">
        <f ca="1">_xll.EURO(UnderlyingPrice,$D127,IntRate,Yield,AX127,$D$6,1,0)</f>
        <v>1.5345066798612708</v>
      </c>
      <c r="BC127" s="40">
        <f ca="1">_xll.EURO(UnderlyingPrice,$D127*(1+$P$8),IntRate,Yield,AY127,$D$6,1,0)</f>
        <v>1.5329618483297702</v>
      </c>
      <c r="BD127" s="40">
        <f ca="1">_xll.EURO(UnderlyingPrice,$D127*(1-$P$8),IntRate,Yield,AZ127,$D$6,1,0)</f>
        <v>1.5360515303706435</v>
      </c>
      <c r="BF127" s="60">
        <f t="shared" ca="1" si="53"/>
        <v>7.8890356973791483E-3</v>
      </c>
      <c r="BG127" s="40">
        <f t="shared" ca="1" si="54"/>
        <v>7.9127090944524671E-3</v>
      </c>
      <c r="BI127" s="59"/>
    </row>
    <row r="128" spans="3:62" x14ac:dyDescent="0.2">
      <c r="C128" s="99"/>
      <c r="D128" s="64">
        <f t="shared" ca="1" si="70"/>
        <v>3.0560000000000027</v>
      </c>
      <c r="E128" s="46">
        <f t="shared" ca="1" si="40"/>
        <v>-0.3415212238741645</v>
      </c>
      <c r="F128" s="46">
        <f t="shared" ca="1" si="58"/>
        <v>-0.34119198448610155</v>
      </c>
      <c r="G128" s="46">
        <f t="shared" ca="1" si="59"/>
        <v>-0.34185046326222734</v>
      </c>
      <c r="H128" s="46">
        <f t="shared" ca="1" si="60"/>
        <v>0.61024852557346299</v>
      </c>
      <c r="I128" s="46">
        <f t="shared" ca="1" si="61"/>
        <v>0.61048064365717269</v>
      </c>
      <c r="J128" s="46">
        <f t="shared" ca="1" si="62"/>
        <v>0.61071302649372794</v>
      </c>
      <c r="L128" s="59"/>
      <c r="M128" s="59"/>
      <c r="O128" s="59"/>
      <c r="P128" s="59"/>
      <c r="R128" s="60">
        <f t="shared" ca="1" si="64"/>
        <v>0.95205552236701141</v>
      </c>
      <c r="S128" s="60">
        <f t="shared" ca="1" si="65"/>
        <v>-0.4084223173169102</v>
      </c>
      <c r="T128" s="60">
        <f t="shared" ca="1" si="63"/>
        <v>-0.16680878928251489</v>
      </c>
      <c r="U128" s="60">
        <f t="shared" ca="1" si="66"/>
        <v>-4.4360870081565773</v>
      </c>
      <c r="V128" s="60"/>
      <c r="W128" s="106">
        <f t="shared" ca="1" si="67"/>
        <v>1.1203407579695306E-2</v>
      </c>
      <c r="Z128" s="60">
        <f t="shared" ca="1" si="68"/>
        <v>1.0297907891856841</v>
      </c>
      <c r="AA128" s="60">
        <f t="shared" ca="1" si="69"/>
        <v>-0.40978799729842519</v>
      </c>
      <c r="AB128" s="60">
        <f t="shared" ca="1" si="38"/>
        <v>-0.16792620272985412</v>
      </c>
      <c r="AC128" s="60">
        <f t="shared" ca="1" si="44"/>
        <v>-5.2248406069401367</v>
      </c>
      <c r="AD128" s="61">
        <f t="shared" ca="1" si="39"/>
        <v>5.3812176202987358E-3</v>
      </c>
      <c r="AE128" s="61">
        <f t="shared" ca="1" si="45"/>
        <v>5.5415283399873443E-3</v>
      </c>
      <c r="AF128" s="61"/>
      <c r="AG128" s="94">
        <f t="shared" ca="1" si="71"/>
        <v>-2.7918960632704977</v>
      </c>
      <c r="AH128" s="98">
        <f t="shared" ca="1" si="47"/>
        <v>-3.2286534225577688</v>
      </c>
      <c r="AI128" s="98">
        <f t="shared" ca="1" si="48"/>
        <v>-3.2365418842942333</v>
      </c>
      <c r="AJ128" s="63"/>
      <c r="AK128" s="98">
        <f t="shared" ca="1" si="49"/>
        <v>4.3402141897050835E-3</v>
      </c>
      <c r="AL128" s="63"/>
      <c r="AM128" s="96"/>
      <c r="AN128" s="97"/>
      <c r="AX128" s="108">
        <f t="shared" ca="1" si="50"/>
        <v>0.50129430862163649</v>
      </c>
      <c r="AY128" s="108">
        <f t="shared" ca="1" si="51"/>
        <v>0.501259197578243</v>
      </c>
      <c r="AZ128" s="108">
        <f t="shared" ca="1" si="52"/>
        <v>0.50132947707472286</v>
      </c>
      <c r="BB128" s="40">
        <f ca="1">_xll.EURO(UnderlyingPrice,$D128,IntRate,Yield,AX128,$D$6,1,0)</f>
        <v>1.5803315029313234</v>
      </c>
      <c r="BC128" s="40">
        <f ca="1">_xll.EURO(UnderlyingPrice,$D128*(1+$P$8),IntRate,Yield,AY128,$D$6,1,0)</f>
        <v>1.5788091063025362</v>
      </c>
      <c r="BD128" s="40">
        <f ca="1">_xll.EURO(UnderlyingPrice,$D128*(1-$P$8),IntRate,Yield,AZ128,$D$6,1,0)</f>
        <v>1.5818539126801072</v>
      </c>
      <c r="BF128" s="60">
        <f t="shared" ca="1" si="53"/>
        <v>5.61936206718118E-3</v>
      </c>
      <c r="BG128" s="40">
        <f t="shared" ca="1" si="54"/>
        <v>5.6362246337378656E-3</v>
      </c>
      <c r="BI128" s="59"/>
    </row>
    <row r="129" spans="3:61" x14ac:dyDescent="0.2">
      <c r="C129" s="99"/>
      <c r="D129" s="64">
        <f t="shared" ca="1" si="70"/>
        <v>3.0100000000000029</v>
      </c>
      <c r="E129" s="46">
        <f t="shared" ca="1" si="40"/>
        <v>-0.35143288084464497</v>
      </c>
      <c r="F129" s="46">
        <f t="shared" ca="1" si="58"/>
        <v>-0.35110859728506727</v>
      </c>
      <c r="G129" s="46">
        <f t="shared" ca="1" si="59"/>
        <v>-0.35175716440422256</v>
      </c>
      <c r="H129" s="46">
        <f t="shared" ca="1" si="60"/>
        <v>0.61735636618011047</v>
      </c>
      <c r="I129" s="46">
        <f t="shared" ca="1" si="61"/>
        <v>0.61759288400257528</v>
      </c>
      <c r="J129" s="46">
        <f t="shared" ca="1" si="62"/>
        <v>0.61782966146578544</v>
      </c>
      <c r="L129" s="59"/>
      <c r="M129" s="59"/>
      <c r="O129" s="59"/>
      <c r="P129" s="59"/>
      <c r="R129" s="60">
        <f t="shared" ca="1" si="64"/>
        <v>0.96660520809089245</v>
      </c>
      <c r="S129" s="60">
        <f t="shared" ca="1" si="65"/>
        <v>-0.42358910986039983</v>
      </c>
      <c r="T129" s="60">
        <f t="shared" ca="1" si="63"/>
        <v>-0.17942773399232587</v>
      </c>
      <c r="U129" s="60">
        <f t="shared" ca="1" si="66"/>
        <v>-4.7716732618822766</v>
      </c>
      <c r="V129" s="60"/>
      <c r="W129" s="106">
        <f t="shared" ca="1" si="67"/>
        <v>8.3336330995997382E-3</v>
      </c>
      <c r="Z129" s="60">
        <f t="shared" ca="1" si="68"/>
        <v>1.0455284557313786</v>
      </c>
      <c r="AA129" s="60">
        <f t="shared" ca="1" si="69"/>
        <v>-0.42495478984191482</v>
      </c>
      <c r="AB129" s="60">
        <f t="shared" ca="1" si="38"/>
        <v>-0.18058657340958598</v>
      </c>
      <c r="AC129" s="60">
        <f t="shared" ca="1" si="44"/>
        <v>-5.6187542294186459</v>
      </c>
      <c r="AD129" s="61">
        <f t="shared" ca="1" si="39"/>
        <v>3.6291593940162258E-3</v>
      </c>
      <c r="AE129" s="61">
        <f t="shared" ca="1" si="45"/>
        <v>3.7943894168288106E-3</v>
      </c>
      <c r="AF129" s="61"/>
      <c r="AG129" s="94">
        <f t="shared" ca="1" si="71"/>
        <v>-2.8681659094663288</v>
      </c>
      <c r="AH129" s="98">
        <f t="shared" ca="1" si="47"/>
        <v>-3.3482960752317701</v>
      </c>
      <c r="AI129" s="98">
        <f t="shared" ca="1" si="48"/>
        <v>-3.3561845369682346</v>
      </c>
      <c r="AJ129" s="63"/>
      <c r="AK129" s="98">
        <f t="shared" ca="1" si="49"/>
        <v>3.1798640175743067E-3</v>
      </c>
      <c r="AL129" s="63"/>
      <c r="AM129" s="96"/>
      <c r="AN129" s="97"/>
      <c r="AX129" s="108">
        <f t="shared" ca="1" si="50"/>
        <v>0.50237829576026793</v>
      </c>
      <c r="AY129" s="108">
        <f t="shared" ca="1" si="51"/>
        <v>0.50234200099252913</v>
      </c>
      <c r="AZ129" s="108">
        <f t="shared" ca="1" si="52"/>
        <v>0.50241464686611359</v>
      </c>
      <c r="BB129" s="40">
        <f ca="1">_xll.EURO(UnderlyingPrice,$D129,IntRate,Yield,AX129,$D$6,1,0)</f>
        <v>1.6261683206444988</v>
      </c>
      <c r="BC129" s="40">
        <f ca="1">_xll.EURO(UnderlyingPrice,$D129*(1+$P$8),IntRate,Yield,AY129,$D$6,1,0)</f>
        <v>1.6246685097125813</v>
      </c>
      <c r="BD129" s="40">
        <f ca="1">_xll.EURO(UnderlyingPrice,$D129*(1-$P$8),IntRate,Yield,AZ129,$D$6,1,0)</f>
        <v>1.6276681405047522</v>
      </c>
      <c r="BF129" s="60">
        <f t="shared" ca="1" si="53"/>
        <v>3.9418266237342932E-3</v>
      </c>
      <c r="BG129" s="40">
        <f t="shared" ca="1" si="54"/>
        <v>3.9536552464503553E-3</v>
      </c>
      <c r="BI129" s="59"/>
    </row>
    <row r="130" spans="3:61" x14ac:dyDescent="0.2">
      <c r="C130" s="99"/>
      <c r="D130" s="64">
        <f t="shared" ca="1" si="70"/>
        <v>2.9640000000000031</v>
      </c>
      <c r="E130" s="46">
        <f t="shared" ca="1" si="40"/>
        <v>-0.36134453781512543</v>
      </c>
      <c r="F130" s="46">
        <f t="shared" ca="1" si="58"/>
        <v>-0.36102521008403299</v>
      </c>
      <c r="G130" s="46">
        <f t="shared" ca="1" si="59"/>
        <v>-0.36166386554621777</v>
      </c>
      <c r="H130" s="46">
        <f t="shared" ca="1" si="60"/>
        <v>0.62470692174121278</v>
      </c>
      <c r="I130" s="46">
        <f t="shared" ca="1" si="61"/>
        <v>0.62494768229644759</v>
      </c>
      <c r="J130" s="46">
        <f t="shared" ca="1" si="62"/>
        <v>0.62518869733055227</v>
      </c>
      <c r="L130" s="59"/>
      <c r="M130" s="59"/>
      <c r="O130" s="59"/>
      <c r="P130" s="59"/>
      <c r="R130" s="60">
        <f t="shared" ca="1" si="64"/>
        <v>0.98160650349311274</v>
      </c>
      <c r="S130" s="60">
        <f t="shared" ca="1" si="65"/>
        <v>-0.43898948118734366</v>
      </c>
      <c r="T130" s="60">
        <f t="shared" ca="1" si="63"/>
        <v>-0.19271176459313316</v>
      </c>
      <c r="U130" s="60">
        <f t="shared" ca="1" si="66"/>
        <v>-5.1249467063911904</v>
      </c>
      <c r="V130" s="60"/>
      <c r="W130" s="106">
        <f t="shared" ca="1" si="67"/>
        <v>6.0995729220920062E-3</v>
      </c>
      <c r="Z130" s="60">
        <f t="shared" ca="1" si="68"/>
        <v>1.0617546058540654</v>
      </c>
      <c r="AA130" s="60">
        <f t="shared" ca="1" si="69"/>
        <v>-0.44035516116885864</v>
      </c>
      <c r="AB130" s="60">
        <f t="shared" ca="1" si="38"/>
        <v>-0.19391266796805148</v>
      </c>
      <c r="AC130" s="60">
        <f t="shared" ca="1" si="44"/>
        <v>-6.0333811241445643</v>
      </c>
      <c r="AD130" s="61">
        <f t="shared" ca="1" si="39"/>
        <v>2.3973744391694481E-3</v>
      </c>
      <c r="AE130" s="61">
        <f t="shared" ca="1" si="45"/>
        <v>2.5454233527449684E-3</v>
      </c>
      <c r="AF130" s="61"/>
      <c r="AG130" s="94">
        <f t="shared" ca="1" si="71"/>
        <v>-2.9444357556621599</v>
      </c>
      <c r="AH130" s="98">
        <f t="shared" ca="1" si="47"/>
        <v>-3.469781305047952</v>
      </c>
      <c r="AI130" s="98">
        <f t="shared" ca="1" si="48"/>
        <v>-3.4776697667844161</v>
      </c>
      <c r="AJ130" s="63"/>
      <c r="AK130" s="98">
        <f t="shared" ca="1" si="49"/>
        <v>2.2918453235959446E-3</v>
      </c>
      <c r="AL130" s="63"/>
      <c r="AM130" s="96"/>
      <c r="AN130" s="97"/>
      <c r="AX130" s="108">
        <f t="shared" ca="1" si="50"/>
        <v>0.50351491429770123</v>
      </c>
      <c r="AY130" s="108">
        <f t="shared" ca="1" si="51"/>
        <v>0.50347746875567778</v>
      </c>
      <c r="AZ130" s="108">
        <f t="shared" ca="1" si="52"/>
        <v>0.50355241509321147</v>
      </c>
      <c r="BB130" s="40">
        <f ca="1">_xll.EURO(UnderlyingPrice,$D130,IntRate,Yield,AX130,$D$6,1,0)</f>
        <v>1.6720135596970489</v>
      </c>
      <c r="BC130" s="40">
        <f ca="1">_xll.EURO(UnderlyingPrice,$D130*(1+$P$8),IntRate,Yield,AY130,$D$6,1,0)</f>
        <v>1.6705364431703305</v>
      </c>
      <c r="BD130" s="40">
        <f ca="1">_xll.EURO(UnderlyingPrice,$D130*(1-$P$8),IntRate,Yield,AZ130,$D$6,1,0)</f>
        <v>1.6734906822024564</v>
      </c>
      <c r="BF130" s="60">
        <f t="shared" ca="1" si="53"/>
        <v>2.7221343933548597E-3</v>
      </c>
      <c r="BG130" s="40">
        <f t="shared" ca="1" si="54"/>
        <v>2.730302966910971E-3</v>
      </c>
      <c r="BI130" s="59"/>
    </row>
    <row r="131" spans="3:61" x14ac:dyDescent="0.2">
      <c r="C131" s="99"/>
      <c r="D131" s="64">
        <f t="shared" ca="1" si="70"/>
        <v>2.9180000000000033</v>
      </c>
      <c r="E131" s="46">
        <f t="shared" ca="1" si="40"/>
        <v>-0.3712561947856059</v>
      </c>
      <c r="F131" s="46">
        <f t="shared" ca="1" si="58"/>
        <v>-0.37094182288299871</v>
      </c>
      <c r="G131" s="46">
        <f t="shared" ca="1" si="59"/>
        <v>-0.37157056668821298</v>
      </c>
      <c r="H131" s="46">
        <f t="shared" ca="1" si="60"/>
        <v>0.632302810295852</v>
      </c>
      <c r="I131" s="46">
        <f t="shared" ca="1" si="61"/>
        <v>0.63254765265473667</v>
      </c>
      <c r="J131" s="46">
        <f t="shared" ca="1" si="62"/>
        <v>0.63279274428476207</v>
      </c>
      <c r="L131" s="59"/>
      <c r="M131" s="59"/>
      <c r="O131" s="59"/>
      <c r="P131" s="59"/>
      <c r="R131" s="60">
        <f t="shared" ca="1" si="64"/>
        <v>0.99708076639944687</v>
      </c>
      <c r="S131" s="60">
        <f t="shared" ca="1" si="65"/>
        <v>-0.45463073852059016</v>
      </c>
      <c r="T131" s="60">
        <f t="shared" ca="1" si="63"/>
        <v>-0.20668910840777721</v>
      </c>
      <c r="U131" s="60">
        <f t="shared" ca="1" si="66"/>
        <v>-5.4966580147183928</v>
      </c>
      <c r="V131" s="60"/>
      <c r="W131" s="106">
        <f t="shared" ca="1" si="67"/>
        <v>4.3898153558319022E-3</v>
      </c>
      <c r="Z131" s="60">
        <f t="shared" ca="1" si="68"/>
        <v>1.0784923412444996</v>
      </c>
      <c r="AA131" s="60">
        <f t="shared" ca="1" si="69"/>
        <v>-0.45599641850210515</v>
      </c>
      <c r="AB131" s="60">
        <f t="shared" ca="1" si="38"/>
        <v>-0.20793273368674703</v>
      </c>
      <c r="AC131" s="60">
        <f t="shared" ca="1" si="44"/>
        <v>-6.4696001744666436</v>
      </c>
      <c r="AD131" s="61">
        <f t="shared" ca="1" si="39"/>
        <v>1.5498452767785851E-3</v>
      </c>
      <c r="AE131" s="61">
        <f t="shared" ca="1" si="45"/>
        <v>1.6714962611196656E-3</v>
      </c>
      <c r="AF131" s="61"/>
      <c r="AG131" s="94">
        <f t="shared" ca="1" si="71"/>
        <v>-3.020705601857991</v>
      </c>
      <c r="AH131" s="98">
        <f t="shared" ca="1" si="47"/>
        <v>-3.5931667547493511</v>
      </c>
      <c r="AI131" s="98">
        <f t="shared" ca="1" si="48"/>
        <v>-3.6010552164858143</v>
      </c>
      <c r="AJ131" s="63"/>
      <c r="AK131" s="98">
        <f t="shared" ca="1" si="49"/>
        <v>1.6238249783361034E-3</v>
      </c>
      <c r="AL131" s="63"/>
      <c r="AM131" s="96"/>
      <c r="AN131" s="97"/>
      <c r="AX131" s="108">
        <f t="shared" ca="1" si="50"/>
        <v>0.50470476559044097</v>
      </c>
      <c r="AY131" s="108">
        <f t="shared" ca="1" si="51"/>
        <v>0.50466620312667965</v>
      </c>
      <c r="AZ131" s="108">
        <f t="shared" ca="1" si="52"/>
        <v>0.50474338221093717</v>
      </c>
      <c r="BB131" s="40">
        <f ca="1">_xll.EURO(UnderlyingPrice,$D131,IntRate,Yield,AX131,$D$6,1,0)</f>
        <v>1.7178646198172993</v>
      </c>
      <c r="BC131" s="40">
        <f ca="1">_xll.EURO(UnderlyingPrice,$D131*(1+$P$8),IntRate,Yield,AY131,$D$6,1,0)</f>
        <v>1.7164102747732644</v>
      </c>
      <c r="BD131" s="40">
        <f ca="1">_xll.EURO(UnderlyingPrice,$D131*(1-$P$8),IntRate,Yield,AZ131,$D$6,1,0)</f>
        <v>1.7193189687994046</v>
      </c>
      <c r="BF131" s="60">
        <f t="shared" ca="1" si="53"/>
        <v>1.8500049158568352E-3</v>
      </c>
      <c r="BG131" s="40">
        <f t="shared" ca="1" si="54"/>
        <v>1.8555564056257584E-3</v>
      </c>
      <c r="BI131" s="59"/>
    </row>
    <row r="132" spans="3:61" x14ac:dyDescent="0.2">
      <c r="C132" s="99"/>
      <c r="D132" s="64">
        <f t="shared" ca="1" si="70"/>
        <v>2.8720000000000034</v>
      </c>
      <c r="E132" s="46">
        <f t="shared" ca="1" si="40"/>
        <v>-0.38116785175608636</v>
      </c>
      <c r="F132" s="46">
        <f t="shared" ca="1" si="58"/>
        <v>-0.38085843568196431</v>
      </c>
      <c r="G132" s="46">
        <f t="shared" ca="1" si="59"/>
        <v>-0.3814772678302083</v>
      </c>
      <c r="H132" s="46">
        <f t="shared" ca="1" si="60"/>
        <v>0.6401466498831101</v>
      </c>
      <c r="I132" s="46">
        <f t="shared" ca="1" si="61"/>
        <v>0.64039540919338989</v>
      </c>
      <c r="J132" s="46">
        <f t="shared" ca="1" si="62"/>
        <v>0.6406444125251487</v>
      </c>
      <c r="L132" s="59"/>
      <c r="M132" s="59"/>
      <c r="O132" s="59"/>
      <c r="P132" s="59"/>
      <c r="R132" s="60">
        <f t="shared" ca="1" si="64"/>
        <v>1.0130507229643404</v>
      </c>
      <c r="S132" s="60">
        <f t="shared" ca="1" si="65"/>
        <v>-0.47052053743520622</v>
      </c>
      <c r="T132" s="60">
        <f t="shared" ca="1" si="63"/>
        <v>-0.22138957614831531</v>
      </c>
      <c r="U132" s="60">
        <f t="shared" ca="1" si="66"/>
        <v>-5.8875999683056168</v>
      </c>
      <c r="V132" s="60"/>
      <c r="W132" s="106">
        <f t="shared" ca="1" si="67"/>
        <v>3.1042666143715381E-3</v>
      </c>
      <c r="Z132" s="60">
        <f t="shared" ca="1" si="68"/>
        <v>1.0957662436460478</v>
      </c>
      <c r="AA132" s="60">
        <f t="shared" ca="1" si="69"/>
        <v>-0.47188621741672121</v>
      </c>
      <c r="AB132" s="60">
        <f t="shared" ca="1" si="38"/>
        <v>-0.22267660218786109</v>
      </c>
      <c r="AC132" s="60">
        <f t="shared" ca="1" si="44"/>
        <v>-6.9283395587659058</v>
      </c>
      <c r="AD132" s="61">
        <f t="shared" ca="1" si="39"/>
        <v>9.7962613031680047E-4</v>
      </c>
      <c r="AE132" s="61">
        <f t="shared" ca="1" si="45"/>
        <v>1.0734412449947541E-3</v>
      </c>
      <c r="AF132" s="61"/>
      <c r="AG132" s="94">
        <f t="shared" ca="1" si="71"/>
        <v>-3.0969754480538221</v>
      </c>
      <c r="AH132" s="98">
        <f t="shared" ca="1" si="47"/>
        <v>-3.7185128150419184</v>
      </c>
      <c r="AI132" s="98">
        <f t="shared" ca="1" si="48"/>
        <v>-3.7264012767783847</v>
      </c>
      <c r="AJ132" s="63"/>
      <c r="AK132" s="98">
        <f t="shared" ca="1" si="49"/>
        <v>1.1301891312042833E-3</v>
      </c>
      <c r="AL132" s="63"/>
      <c r="AM132" s="96"/>
      <c r="AN132" s="97"/>
      <c r="AX132" s="108">
        <f t="shared" ca="1" si="50"/>
        <v>0.50594845099499197</v>
      </c>
      <c r="AY132" s="108">
        <f t="shared" ca="1" si="51"/>
        <v>0.50590880636452518</v>
      </c>
      <c r="AZ132" s="108">
        <f t="shared" ca="1" si="52"/>
        <v>0.50598814867421171</v>
      </c>
      <c r="BB132" s="40">
        <f ca="1">_xll.EURO(UnderlyingPrice,$D132,IntRate,Yield,AX132,$D$6,1,0)</f>
        <v>1.7637196400073041</v>
      </c>
      <c r="BC132" s="40">
        <f ca="1">_xll.EURO(UnderlyingPrice,$D132*(1+$P$8),IntRate,Yield,AY132,$D$6,1,0)</f>
        <v>1.7622881201800276</v>
      </c>
      <c r="BD132" s="40">
        <f ca="1">_xll.EURO(UnderlyingPrice,$D132*(1-$P$8),IntRate,Yield,AZ132,$D$6,1,0)</f>
        <v>1.7651511623851714</v>
      </c>
      <c r="BF132" s="60">
        <f t="shared" ca="1" si="53"/>
        <v>1.2368923898969982E-3</v>
      </c>
      <c r="BG132" s="40">
        <f t="shared" ca="1" si="54"/>
        <v>1.2406040532493045E-3</v>
      </c>
      <c r="BI132" s="59"/>
    </row>
    <row r="133" spans="3:61" x14ac:dyDescent="0.2">
      <c r="C133" s="99"/>
      <c r="D133" s="64">
        <f t="shared" ca="1" si="70"/>
        <v>2.8260000000000036</v>
      </c>
      <c r="E133" s="46">
        <f t="shared" ca="1" si="40"/>
        <v>-0.39107950872656683</v>
      </c>
      <c r="F133" s="46">
        <f t="shared" ca="1" si="58"/>
        <v>-0.39077504848093003</v>
      </c>
      <c r="G133" s="46">
        <f t="shared" ca="1" si="59"/>
        <v>-0.39138396897220351</v>
      </c>
      <c r="H133" s="46">
        <f t="shared" ca="1" si="60"/>
        <v>0.64824105854206926</v>
      </c>
      <c r="I133" s="46">
        <f t="shared" ca="1" si="61"/>
        <v>0.64849356602835462</v>
      </c>
      <c r="J133" s="46">
        <f t="shared" ca="1" si="62"/>
        <v>0.64874631224844503</v>
      </c>
      <c r="L133" s="59"/>
      <c r="M133" s="59"/>
      <c r="O133" s="59"/>
      <c r="P133" s="59"/>
      <c r="R133" s="60">
        <f t="shared" ca="1" si="64"/>
        <v>1.029540579035239</v>
      </c>
      <c r="S133" s="60">
        <f t="shared" ca="1" si="65"/>
        <v>-0.48666690435884818</v>
      </c>
      <c r="T133" s="60">
        <f t="shared" ca="1" si="63"/>
        <v>-0.2368446757982243</v>
      </c>
      <c r="U133" s="60">
        <f t="shared" ca="1" si="66"/>
        <v>-6.2986104855668499</v>
      </c>
      <c r="V133" s="60"/>
      <c r="W133" s="106">
        <f t="shared" ca="1" si="67"/>
        <v>2.1552808054377346E-3</v>
      </c>
      <c r="Z133" s="60">
        <f t="shared" ca="1" si="68"/>
        <v>1.1136024953119068</v>
      </c>
      <c r="AA133" s="60">
        <f t="shared" ca="1" si="69"/>
        <v>-0.48803258434036317</v>
      </c>
      <c r="AB133" s="60">
        <f t="shared" ca="1" si="38"/>
        <v>-0.2381758033779337</v>
      </c>
      <c r="AC133" s="60">
        <f t="shared" ca="1" si="44"/>
        <v>-7.4105802956883124</v>
      </c>
      <c r="AD133" s="61">
        <f t="shared" ca="1" si="39"/>
        <v>6.0481961846413845E-4</v>
      </c>
      <c r="AE133" s="61">
        <f t="shared" ca="1" si="45"/>
        <v>6.7352863633526004E-4</v>
      </c>
      <c r="AF133" s="61"/>
      <c r="AG133" s="94">
        <f t="shared" ca="1" si="71"/>
        <v>-3.1732452942496532</v>
      </c>
      <c r="AH133" s="98">
        <f t="shared" ca="1" si="47"/>
        <v>-3.8458828020878291</v>
      </c>
      <c r="AI133" s="98">
        <f t="shared" ca="1" si="48"/>
        <v>-3.8537712638242945</v>
      </c>
      <c r="AJ133" s="63"/>
      <c r="AK133" s="98">
        <f t="shared" ca="1" si="49"/>
        <v>7.7211803259581669E-4</v>
      </c>
      <c r="AL133" s="63"/>
      <c r="AM133" s="96"/>
      <c r="AN133" s="97"/>
      <c r="AX133" s="108">
        <f t="shared" ca="1" si="50"/>
        <v>0.50724657186785871</v>
      </c>
      <c r="AY133" s="108">
        <f t="shared" ca="1" si="51"/>
        <v>0.50720588072820505</v>
      </c>
      <c r="AZ133" s="108">
        <f t="shared" ca="1" si="52"/>
        <v>0.50728731493795576</v>
      </c>
      <c r="BB133" s="40">
        <f ca="1">_xll.EURO(UnderlyingPrice,$D133,IntRate,Yield,AX133,$D$6,1,0)</f>
        <v>1.8095773106976818</v>
      </c>
      <c r="BC133" s="40">
        <f ca="1">_xll.EURO(UnderlyingPrice,$D133*(1+$P$8),IntRate,Yield,AY133,$D$6,1,0)</f>
        <v>1.8081686529080816</v>
      </c>
      <c r="BD133" s="40">
        <f ca="1">_xll.EURO(UnderlyingPrice,$D133*(1-$P$8),IntRate,Yield,AZ133,$D$6,1,0)</f>
        <v>1.8109859701109978</v>
      </c>
      <c r="BF133" s="60">
        <f t="shared" ca="1" si="53"/>
        <v>8.1325304983609987E-4</v>
      </c>
      <c r="BG133" s="40">
        <f t="shared" ca="1" si="54"/>
        <v>8.1569345739773041E-4</v>
      </c>
      <c r="BI133" s="59"/>
    </row>
    <row r="134" spans="3:61" x14ac:dyDescent="0.2">
      <c r="C134" s="99"/>
      <c r="D134" s="64">
        <f t="shared" ca="1" si="70"/>
        <v>2.7800000000000038</v>
      </c>
      <c r="E134" s="46">
        <f t="shared" ca="1" si="40"/>
        <v>-0.40099116569704718</v>
      </c>
      <c r="F134" s="46">
        <f t="shared" ca="1" si="58"/>
        <v>-0.40069166127989575</v>
      </c>
      <c r="G134" s="46">
        <f t="shared" ca="1" si="59"/>
        <v>-0.40129067011419861</v>
      </c>
      <c r="H134" s="46">
        <f t="shared" ca="1" si="60"/>
        <v>0.65658865431181179</v>
      </c>
      <c r="I134" s="46">
        <f t="shared" ca="1" si="61"/>
        <v>0.65684473727557768</v>
      </c>
      <c r="J134" s="46">
        <f t="shared" ca="1" si="62"/>
        <v>0.65710105365138505</v>
      </c>
      <c r="L134" s="59"/>
      <c r="M134" s="59"/>
      <c r="O134" s="59"/>
      <c r="P134" s="59"/>
      <c r="R134" s="60">
        <f t="shared" ca="1" si="64"/>
        <v>1.0465761425732321</v>
      </c>
      <c r="S134" s="60">
        <f t="shared" ca="1" si="65"/>
        <v>-0.50307826091863794</v>
      </c>
      <c r="T134" s="60">
        <f t="shared" ca="1" si="63"/>
        <v>-0.25308773660892114</v>
      </c>
      <c r="U134" s="60">
        <f t="shared" ca="1" si="66"/>
        <v>-6.7305759194325248</v>
      </c>
      <c r="V134" s="60"/>
      <c r="W134" s="106">
        <f t="shared" ca="1" si="67"/>
        <v>1.4680052804886485E-3</v>
      </c>
      <c r="Z134" s="60">
        <f t="shared" ca="1" si="68"/>
        <v>1.1320290114213845</v>
      </c>
      <c r="AA134" s="60">
        <f t="shared" ca="1" si="69"/>
        <v>-0.50444394090015288</v>
      </c>
      <c r="AB134" s="60">
        <f t="shared" ca="1" si="38"/>
        <v>-0.25446368951087694</v>
      </c>
      <c r="AC134" s="60">
        <f t="shared" ca="1" si="44"/>
        <v>-7.917360104230303</v>
      </c>
      <c r="AD134" s="61">
        <f t="shared" ca="1" si="39"/>
        <v>3.6436293815891483E-4</v>
      </c>
      <c r="AE134" s="61">
        <f t="shared" ca="1" si="45"/>
        <v>4.1246941668262742E-4</v>
      </c>
      <c r="AF134" s="61"/>
      <c r="AG134" s="94">
        <f t="shared" ca="1" si="71"/>
        <v>-3.2495151404454843</v>
      </c>
      <c r="AH134" s="98">
        <f t="shared" ca="1" si="47"/>
        <v>-3.9753431495648552</v>
      </c>
      <c r="AI134" s="98">
        <f t="shared" ca="1" si="48"/>
        <v>-3.9832316113013198</v>
      </c>
      <c r="AJ134" s="63"/>
      <c r="AK134" s="98">
        <f t="shared" ca="1" si="49"/>
        <v>5.1734480258600003E-4</v>
      </c>
      <c r="AL134" s="63"/>
      <c r="AM134" s="96"/>
      <c r="AN134" s="97"/>
      <c r="AX134" s="108">
        <f t="shared" ca="1" si="50"/>
        <v>0.50859972956554589</v>
      </c>
      <c r="AY134" s="108">
        <f t="shared" ca="1" si="51"/>
        <v>0.50855802847670961</v>
      </c>
      <c r="AZ134" s="108">
        <f t="shared" ca="1" si="52"/>
        <v>0.50864148145709032</v>
      </c>
      <c r="BB134" s="40">
        <f ca="1">_xll.EURO(UnderlyingPrice,$D134,IntRate,Yield,AX134,$D$6,1,0)</f>
        <v>1.855436726078556</v>
      </c>
      <c r="BC134" s="40">
        <f ca="1">_xll.EURO(UnderlyingPrice,$D134*(1+$P$8),IntRate,Yield,AY134,$D$6,1,0)</f>
        <v>1.8540509551191495</v>
      </c>
      <c r="BD134" s="40">
        <f ca="1">_xll.EURO(UnderlyingPrice,$D134*(1-$P$8),IntRate,Yield,AZ134,$D$6,1,0)</f>
        <v>1.8568224980535493</v>
      </c>
      <c r="BF134" s="60">
        <f t="shared" ca="1" si="53"/>
        <v>5.2563880017995228E-4</v>
      </c>
      <c r="BG134" s="40">
        <f t="shared" ca="1" si="54"/>
        <v>5.2721613567584019E-4</v>
      </c>
      <c r="BI134" s="59"/>
    </row>
    <row r="135" spans="3:61" x14ac:dyDescent="0.2">
      <c r="C135" s="99"/>
      <c r="D135" s="64">
        <f t="shared" ca="1" si="70"/>
        <v>2.734000000000004</v>
      </c>
      <c r="E135" s="46">
        <f t="shared" ca="1" si="40"/>
        <v>-0.41090282266752765</v>
      </c>
      <c r="F135" s="46">
        <f t="shared" ca="1" si="58"/>
        <v>-0.41060827407886158</v>
      </c>
      <c r="G135" s="46">
        <f t="shared" ca="1" si="59"/>
        <v>-0.41119737125619382</v>
      </c>
      <c r="H135" s="46">
        <f t="shared" ca="1" si="60"/>
        <v>0.66519205523141933</v>
      </c>
      <c r="I135" s="46">
        <f t="shared" ca="1" si="61"/>
        <v>0.66545153705100679</v>
      </c>
      <c r="J135" s="46">
        <f t="shared" ca="1" si="62"/>
        <v>0.66571124693070227</v>
      </c>
      <c r="L135" s="59"/>
      <c r="M135" s="59"/>
      <c r="O135" s="59"/>
      <c r="P135" s="59"/>
      <c r="R135" s="60">
        <f t="shared" ca="1" si="64"/>
        <v>1.0641849584321819</v>
      </c>
      <c r="S135" s="60">
        <f t="shared" ca="1" si="65"/>
        <v>-0.51976345031942572</v>
      </c>
      <c r="T135" s="60">
        <f t="shared" ca="1" si="63"/>
        <v>-0.27015404428795414</v>
      </c>
      <c r="U135" s="60">
        <f t="shared" ca="1" si="66"/>
        <v>-7.1844346525232572</v>
      </c>
      <c r="V135" s="60"/>
      <c r="W135" s="106">
        <f t="shared" ca="1" si="67"/>
        <v>9.8006830377430645E-4</v>
      </c>
      <c r="Z135" s="60">
        <f t="shared" ca="1" si="68"/>
        <v>1.1510755858637338</v>
      </c>
      <c r="AA135" s="60">
        <f t="shared" ca="1" si="69"/>
        <v>-0.52112913030094066</v>
      </c>
      <c r="AB135" s="60">
        <f t="shared" ca="1" si="38"/>
        <v>-0.27157557044821479</v>
      </c>
      <c r="AC135" s="60">
        <f t="shared" ca="1" si="44"/>
        <v>-8.4497776122136052</v>
      </c>
      <c r="AD135" s="61">
        <f t="shared" ca="1" si="39"/>
        <v>2.1394798949730048E-4</v>
      </c>
      <c r="AE135" s="61">
        <f t="shared" ca="1" si="45"/>
        <v>2.4627030735497311E-4</v>
      </c>
      <c r="AF135" s="61"/>
      <c r="AG135" s="94">
        <f t="shared" ca="1" si="71"/>
        <v>-3.3257849866413154</v>
      </c>
      <c r="AH135" s="98">
        <f t="shared" ca="1" si="47"/>
        <v>-4.1069636167502725</v>
      </c>
      <c r="AI135" s="98">
        <f t="shared" ca="1" si="48"/>
        <v>-4.1148520784867353</v>
      </c>
      <c r="AJ135" s="63"/>
      <c r="AK135" s="98">
        <f t="shared" ca="1" si="49"/>
        <v>3.3967417628883307E-4</v>
      </c>
      <c r="AL135" s="63"/>
      <c r="AM135" s="96"/>
      <c r="AN135" s="97"/>
      <c r="AX135" s="108">
        <f t="shared" ca="1" si="50"/>
        <v>0.51000852544455832</v>
      </c>
      <c r="AY135" s="108">
        <f t="shared" ca="1" si="51"/>
        <v>0.50996585186902943</v>
      </c>
      <c r="AZ135" s="108">
        <f t="shared" ca="1" si="52"/>
        <v>0.51005124868653617</v>
      </c>
      <c r="BB135" s="40">
        <f ca="1">_xll.EURO(UnderlyingPrice,$D135,IntRate,Yield,AX135,$D$6,1,0)</f>
        <v>1.9012972704983504</v>
      </c>
      <c r="BC135" s="40">
        <f ca="1">_xll.EURO(UnderlyingPrice,$D135*(1+$P$8),IntRate,Yield,AY135,$D$6,1,0)</f>
        <v>1.8999344027666987</v>
      </c>
      <c r="BD135" s="40">
        <f ca="1">_xll.EURO(UnderlyingPrice,$D135*(1-$P$8),IntRate,Yield,AZ135,$D$6,1,0)</f>
        <v>1.9026601388538524</v>
      </c>
      <c r="BF135" s="60">
        <f t="shared" ca="1" si="53"/>
        <v>3.338438363732157E-4</v>
      </c>
      <c r="BG135" s="40">
        <f t="shared" ca="1" si="54"/>
        <v>3.3484563405826977E-4</v>
      </c>
      <c r="BI135" s="59"/>
    </row>
    <row r="136" spans="3:61" x14ac:dyDescent="0.2">
      <c r="D136" s="64">
        <f t="shared" ca="1" si="70"/>
        <v>2.6880000000000042</v>
      </c>
      <c r="E136" s="46">
        <f t="shared" ca="1" si="40"/>
        <v>-0.42081447963800811</v>
      </c>
      <c r="F136" s="46">
        <f t="shared" ca="1" si="58"/>
        <v>-0.42052488687782719</v>
      </c>
      <c r="G136" s="46">
        <f t="shared" ca="1" si="59"/>
        <v>-0.42110407239818914</v>
      </c>
      <c r="H136" s="46">
        <f t="shared" ca="1" si="60"/>
        <v>0.67405387933997407</v>
      </c>
      <c r="I136" s="46">
        <f t="shared" ca="1" si="61"/>
        <v>0.67431657947058898</v>
      </c>
      <c r="J136" s="46">
        <f t="shared" ca="1" si="62"/>
        <v>0.67457950228313068</v>
      </c>
      <c r="L136" s="59"/>
      <c r="M136" s="59"/>
      <c r="O136" s="59"/>
      <c r="P136" s="59"/>
      <c r="R136" s="60">
        <f t="shared" ca="1" si="64"/>
        <v>1.0823964569767799</v>
      </c>
      <c r="S136" s="60">
        <f t="shared" ca="1" si="65"/>
        <v>-0.53673176596028038</v>
      </c>
      <c r="T136" s="60">
        <f t="shared" ca="1" si="63"/>
        <v>-0.28808098859084119</v>
      </c>
      <c r="U136" s="60">
        <f t="shared" ca="1" si="66"/>
        <v>-7.6611810221842456</v>
      </c>
      <c r="V136" s="60"/>
      <c r="W136" s="106">
        <f t="shared" ca="1" si="67"/>
        <v>6.4075760401176968E-4</v>
      </c>
      <c r="Z136" s="60">
        <f t="shared" ca="1" si="68"/>
        <v>1.1707740519908663</v>
      </c>
      <c r="AA136" s="60">
        <f t="shared" ca="1" si="69"/>
        <v>-0.53809744594179532</v>
      </c>
      <c r="AB136" s="60">
        <f t="shared" ca="1" si="38"/>
        <v>-0.28954886132908331</v>
      </c>
      <c r="AC136" s="60">
        <f t="shared" ca="1" si="44"/>
        <v>-9.0089969508761918</v>
      </c>
      <c r="AD136" s="61">
        <f t="shared" ca="1" si="39"/>
        <v>1.2230447190725888E-4</v>
      </c>
      <c r="AE136" s="61">
        <f t="shared" ca="1" si="45"/>
        <v>1.4319090215146455E-4</v>
      </c>
      <c r="AF136" s="61"/>
      <c r="AG136" s="94">
        <f t="shared" ca="1" si="71"/>
        <v>-3.4020548328371465</v>
      </c>
      <c r="AH136" s="98">
        <f t="shared" ca="1" si="47"/>
        <v>-4.2408175142609243</v>
      </c>
      <c r="AI136" s="98">
        <f t="shared" ca="1" si="48"/>
        <v>-4.2487059759973889</v>
      </c>
      <c r="AJ136" s="63"/>
      <c r="AK136" s="98">
        <f t="shared" ca="1" si="49"/>
        <v>2.1833869480814306E-4</v>
      </c>
      <c r="AL136" s="63"/>
      <c r="AM136" s="96"/>
      <c r="AN136" s="97"/>
      <c r="AX136" s="108">
        <f t="shared" ca="1" si="50"/>
        <v>0.51147356086140061</v>
      </c>
      <c r="AY136" s="108">
        <f t="shared" ca="1" si="51"/>
        <v>0.51142995316415496</v>
      </c>
      <c r="AZ136" s="108">
        <f t="shared" ca="1" si="52"/>
        <v>0.51151721708121423</v>
      </c>
      <c r="BB136" s="40">
        <f ca="1">_xll.EURO(UnderlyingPrice,$D136,IntRate,Yield,AX136,$D$6,1,0)</f>
        <v>1.9471585329224799</v>
      </c>
      <c r="BC136" s="40">
        <f ca="1">_xll.EURO(UnderlyingPrice,$D136*(1+$P$8),IntRate,Yield,AY136,$D$6,1,0)</f>
        <v>1.9458185790677209</v>
      </c>
      <c r="BD136" s="40">
        <f ca="1">_xll.EURO(UnderlyingPrice,$D136*(1-$P$8),IntRate,Yield,AZ136,$D$6,1,0)</f>
        <v>1.9484984871534272</v>
      </c>
      <c r="BF136" s="60">
        <f t="shared" ca="1" si="53"/>
        <v>2.0826048628449896E-4</v>
      </c>
      <c r="BG136" s="40">
        <f t="shared" ca="1" si="54"/>
        <v>2.0888543379083782E-4</v>
      </c>
      <c r="BI136" s="59"/>
    </row>
    <row r="137" spans="3:61" x14ac:dyDescent="0.2">
      <c r="D137" s="64">
        <f t="shared" ca="1" si="70"/>
        <v>2.6420000000000043</v>
      </c>
      <c r="E137" s="46">
        <f t="shared" ca="1" si="40"/>
        <v>-0.43072613660848857</v>
      </c>
      <c r="F137" s="46">
        <f t="shared" ca="1" si="58"/>
        <v>-0.4304414996767929</v>
      </c>
      <c r="G137" s="46">
        <f t="shared" ca="1" si="59"/>
        <v>-0.43101077354018436</v>
      </c>
      <c r="H137" s="46">
        <f t="shared" ca="1" si="60"/>
        <v>0.68317674467655809</v>
      </c>
      <c r="I137" s="46">
        <f t="shared" ca="1" si="61"/>
        <v>0.68344247865027141</v>
      </c>
      <c r="J137" s="46">
        <f t="shared" ca="1" si="62"/>
        <v>0.68370842990540315</v>
      </c>
      <c r="L137" s="59"/>
      <c r="M137" s="59"/>
      <c r="O137" s="59"/>
      <c r="P137" s="59"/>
      <c r="R137" s="60">
        <f t="shared" ca="1" si="64"/>
        <v>1.1012421182261865</v>
      </c>
      <c r="S137" s="60">
        <f t="shared" ca="1" si="65"/>
        <v>-0.55399298252104989</v>
      </c>
      <c r="T137" s="60">
        <f t="shared" ca="1" si="63"/>
        <v>-0.30690822468256829</v>
      </c>
      <c r="U137" s="60">
        <f t="shared" ca="1" si="66"/>
        <v>-8.1618696117078784</v>
      </c>
      <c r="V137" s="60"/>
      <c r="W137" s="106">
        <f t="shared" ca="1" si="67"/>
        <v>4.0984493831887488E-4</v>
      </c>
      <c r="Z137" s="60">
        <f t="shared" ca="1" si="68"/>
        <v>1.1911584601633034</v>
      </c>
      <c r="AA137" s="60">
        <f t="shared" ca="1" si="69"/>
        <v>-0.55535866250256483</v>
      </c>
      <c r="AB137" s="60">
        <f t="shared" ca="1" si="38"/>
        <v>-0.30842324401663768</v>
      </c>
      <c r="AC137" s="60">
        <f t="shared" ca="1" si="44"/>
        <v>-9.5962527781011229</v>
      </c>
      <c r="AD137" s="61">
        <f t="shared" ca="1" si="39"/>
        <v>6.7983007202272622E-5</v>
      </c>
      <c r="AE137" s="61">
        <f t="shared" ca="1" si="45"/>
        <v>8.097853417632982E-5</v>
      </c>
      <c r="AF137" s="61"/>
      <c r="AG137" s="94">
        <f t="shared" ca="1" si="71"/>
        <v>-3.4783246790329776</v>
      </c>
      <c r="AH137" s="98">
        <f t="shared" ca="1" si="47"/>
        <v>-4.3769819492783562</v>
      </c>
      <c r="AI137" s="98">
        <f t="shared" ca="1" si="48"/>
        <v>-4.3848704110148207</v>
      </c>
      <c r="AJ137" s="63"/>
      <c r="AK137" s="98">
        <f t="shared" ca="1" si="49"/>
        <v>1.3726507945562632E-4</v>
      </c>
      <c r="AL137" s="63"/>
      <c r="AM137" s="96"/>
      <c r="AN137" s="97"/>
      <c r="AX137" s="108">
        <f t="shared" ca="1" si="50"/>
        <v>0.51299543717257734</v>
      </c>
      <c r="AY137" s="108">
        <f t="shared" ca="1" si="51"/>
        <v>0.51295093462107688</v>
      </c>
      <c r="AZ137" s="108">
        <f t="shared" ca="1" si="52"/>
        <v>0.51303998709604526</v>
      </c>
      <c r="BB137" s="40">
        <f ca="1">_xll.EURO(UnderlyingPrice,$D137,IntRate,Yield,AX137,$D$6,1,0)</f>
        <v>1.9930202438780049</v>
      </c>
      <c r="BC137" s="40">
        <f ca="1">_xll.EURO(UnderlyingPrice,$D137*(1+$P$8),IntRate,Yield,AY137,$D$6,1,0)</f>
        <v>1.9917032106884562</v>
      </c>
      <c r="BD137" s="40">
        <f ca="1">_xll.EURO(UnderlyingPrice,$D137*(1-$P$8),IntRate,Yield,AZ137,$D$6,1,0)</f>
        <v>1.9943372772901409</v>
      </c>
      <c r="BF137" s="60">
        <f t="shared" ca="1" si="53"/>
        <v>1.2755418465208973E-4</v>
      </c>
      <c r="BG137" s="40">
        <f t="shared" ca="1" si="54"/>
        <v>1.2793694890585468E-4</v>
      </c>
      <c r="BI137" s="59"/>
    </row>
    <row r="138" spans="3:61" x14ac:dyDescent="0.2">
      <c r="D138" s="64">
        <f t="shared" ca="1" si="70"/>
        <v>2.5960000000000045</v>
      </c>
      <c r="E138" s="46">
        <f t="shared" ca="1" si="40"/>
        <v>-0.44063779357896904</v>
      </c>
      <c r="F138" s="46">
        <f t="shared" ca="1" si="58"/>
        <v>-0.44035811247575862</v>
      </c>
      <c r="G138" s="46">
        <f t="shared" ca="1" si="59"/>
        <v>-0.44091747468217957</v>
      </c>
      <c r="H138" s="46">
        <f t="shared" ca="1" si="60"/>
        <v>0.69256326928025358</v>
      </c>
      <c r="I138" s="46">
        <f t="shared" ca="1" si="61"/>
        <v>0.69283184870600134</v>
      </c>
      <c r="J138" s="46">
        <f t="shared" ca="1" si="62"/>
        <v>0.69310063999425364</v>
      </c>
      <c r="L138" s="59"/>
      <c r="M138" s="59"/>
      <c r="O138" s="59"/>
      <c r="P138" s="59"/>
      <c r="R138" s="60">
        <f t="shared" ca="1" si="64"/>
        <v>1.1207556534489924</v>
      </c>
      <c r="S138" s="60">
        <f t="shared" ca="1" si="65"/>
        <v>-0.57155738977933979</v>
      </c>
      <c r="T138" s="60">
        <f t="shared" ca="1" si="63"/>
        <v>-0.32667784981137216</v>
      </c>
      <c r="U138" s="60">
        <f t="shared" ca="1" si="66"/>
        <v>-8.6876199487688375</v>
      </c>
      <c r="V138" s="60"/>
      <c r="W138" s="106">
        <f t="shared" ca="1" si="67"/>
        <v>2.5620495623454744E-4</v>
      </c>
      <c r="Z138" s="60">
        <f t="shared" ca="1" si="68"/>
        <v>1.2122652741723605</v>
      </c>
      <c r="AA138" s="60">
        <f t="shared" ca="1" si="69"/>
        <v>-0.57292306976085472</v>
      </c>
      <c r="AB138" s="60">
        <f t="shared" ca="1" si="38"/>
        <v>-0.32824084386420121</v>
      </c>
      <c r="AC138" s="60">
        <f t="shared" ca="1" si="44"/>
        <v>-10.212855778302428</v>
      </c>
      <c r="AD138" s="61">
        <f t="shared" ca="1" si="39"/>
        <v>3.6695523775868659E-5</v>
      </c>
      <c r="AE138" s="61">
        <f t="shared" ca="1" si="45"/>
        <v>4.4484709191051794E-5</v>
      </c>
      <c r="AF138" s="61"/>
      <c r="AG138" s="94">
        <f t="shared" ca="1" si="71"/>
        <v>-3.5545945252288087</v>
      </c>
      <c r="AH138" s="98">
        <f t="shared" ca="1" si="47"/>
        <v>-4.5155380923127204</v>
      </c>
      <c r="AI138" s="98">
        <f t="shared" ca="1" si="48"/>
        <v>-4.5234265540491849</v>
      </c>
      <c r="AJ138" s="63"/>
      <c r="AK138" s="98">
        <f t="shared" ca="1" si="49"/>
        <v>8.4314038478556082E-5</v>
      </c>
      <c r="AL138" s="63"/>
      <c r="AM138" s="96"/>
      <c r="AX138" s="108">
        <f t="shared" ca="1" si="50"/>
        <v>0.51457475573459344</v>
      </c>
      <c r="AY138" s="108">
        <f t="shared" ca="1" si="51"/>
        <v>0.51452939849878554</v>
      </c>
      <c r="AZ138" s="108">
        <f t="shared" ca="1" si="52"/>
        <v>0.51462015918595017</v>
      </c>
      <c r="BB138" s="40">
        <f ca="1">_xll.EURO(UnderlyingPrice,$D138,IntRate,Yield,AX138,$D$6,1,0)</f>
        <v>2.0388822299507288</v>
      </c>
      <c r="BC138" s="40">
        <f ca="1">_xll.EURO(UnderlyingPrice,$D138*(1+$P$8),IntRate,Yield,AY138,$D$6,1,0)</f>
        <v>2.0375881216720804</v>
      </c>
      <c r="BD138" s="40">
        <f ca="1">_xll.EURO(UnderlyingPrice,$D138*(1-$P$8),IntRate,Yield,AZ138,$D$6,1,0)</f>
        <v>2.0401763383585432</v>
      </c>
      <c r="BF138" s="60">
        <f t="shared" ca="1" si="53"/>
        <v>7.6665304225387258E-5</v>
      </c>
      <c r="BG138" s="40">
        <f t="shared" ca="1" si="54"/>
        <v>7.6895361263825727E-5</v>
      </c>
      <c r="BI138" s="59"/>
    </row>
    <row r="139" spans="3:61" x14ac:dyDescent="0.2">
      <c r="D139" s="64">
        <f t="shared" ca="1" si="70"/>
        <v>2.5500000000000047</v>
      </c>
      <c r="E139" s="46">
        <f t="shared" ca="1" si="40"/>
        <v>-0.4505494505494495</v>
      </c>
      <c r="F139" s="46">
        <f t="shared" ca="1" si="58"/>
        <v>-0.45027472527472434</v>
      </c>
      <c r="G139" s="46">
        <f t="shared" ca="1" si="59"/>
        <v>-0.45082417582417478</v>
      </c>
      <c r="H139" s="46">
        <f t="shared" ca="1" si="60"/>
        <v>0.7022160711901424</v>
      </c>
      <c r="I139" s="46">
        <f t="shared" ca="1" si="61"/>
        <v>0.70248730375372614</v>
      </c>
      <c r="J139" s="46">
        <f t="shared" ca="1" si="62"/>
        <v>0.7027587427464157</v>
      </c>
      <c r="L139" s="59"/>
      <c r="M139" s="59"/>
      <c r="O139" s="59"/>
      <c r="P139" s="59"/>
      <c r="R139" s="60">
        <f t="shared" ca="1" si="64"/>
        <v>1.1409732064131701</v>
      </c>
      <c r="S139" s="60">
        <f t="shared" ca="1" si="65"/>
        <v>-0.58943582945084849</v>
      </c>
      <c r="T139" s="60">
        <f t="shared" ca="1" si="63"/>
        <v>-0.34743459704040974</v>
      </c>
      <c r="U139" s="60">
        <f t="shared" ca="1" si="66"/>
        <v>-9.2396216574939984</v>
      </c>
      <c r="V139" s="60"/>
      <c r="W139" s="106">
        <f t="shared" ca="1" si="67"/>
        <v>1.5635918686965095E-4</v>
      </c>
      <c r="Z139" s="60">
        <f t="shared" ca="1" si="68"/>
        <v>1.2341335889221361</v>
      </c>
      <c r="AA139" s="60">
        <f t="shared" ca="1" si="69"/>
        <v>-0.59080150943236343</v>
      </c>
      <c r="AB139" s="60">
        <f t="shared" ca="1" si="38"/>
        <v>-0.34904642354755899</v>
      </c>
      <c r="AC139" s="60">
        <f t="shared" ca="1" si="44"/>
        <v>-10.860198693305476</v>
      </c>
      <c r="AD139" s="61">
        <f t="shared" ca="1" si="39"/>
        <v>1.9207711992410204E-5</v>
      </c>
      <c r="AE139" s="61">
        <f t="shared" ca="1" si="45"/>
        <v>2.3704882536175957E-5</v>
      </c>
      <c r="AF139" s="61"/>
      <c r="AG139" s="94">
        <f t="shared" ca="1" si="71"/>
        <v>-3.6308643714246398</v>
      </c>
      <c r="AH139" s="98">
        <f t="shared" ca="1" si="47"/>
        <v>-4.6565714678163372</v>
      </c>
      <c r="AI139" s="98">
        <f t="shared" ca="1" si="48"/>
        <v>-4.6644599295528</v>
      </c>
      <c r="AJ139" s="63"/>
      <c r="AK139" s="98">
        <f t="shared" ca="1" si="49"/>
        <v>5.0544192244050705E-5</v>
      </c>
      <c r="AL139" s="63"/>
      <c r="AM139" s="96"/>
      <c r="AX139" s="108">
        <f t="shared" ca="1" si="50"/>
        <v>0.51621211790395316</v>
      </c>
      <c r="AY139" s="108">
        <f t="shared" ca="1" si="51"/>
        <v>0.5161659470562715</v>
      </c>
      <c r="AZ139" s="108">
        <f t="shared" ca="1" si="52"/>
        <v>0.51625833380584996</v>
      </c>
      <c r="BB139" s="40">
        <f ca="1">_xll.EURO(UnderlyingPrice,$D139,IntRate,Yield,AX139,$D$6,1,0)</f>
        <v>2.0847443816400002</v>
      </c>
      <c r="BC139" s="40">
        <f ca="1">_xll.EURO(UnderlyingPrice,$D139*(1+$P$8),IntRate,Yield,AY139,$D$6,1,0)</f>
        <v>2.0834732008765458</v>
      </c>
      <c r="BD139" s="40">
        <f ca="1">_xll.EURO(UnderlyingPrice,$D139*(1-$P$8),IntRate,Yield,AZ139,$D$6,1,0)</f>
        <v>2.0860155624769292</v>
      </c>
      <c r="BF139" s="60">
        <f t="shared" ca="1" si="53"/>
        <v>4.5197729962133072E-5</v>
      </c>
      <c r="BG139" s="40">
        <f t="shared" ca="1" si="54"/>
        <v>4.5333359188473331E-5</v>
      </c>
      <c r="BI139" s="59"/>
    </row>
    <row r="140" spans="3:61" x14ac:dyDescent="0.2">
      <c r="C140" s="99" t="s">
        <v>96</v>
      </c>
      <c r="D140" s="64">
        <f ca="1">MaxStrike</f>
        <v>5.9999999999999751</v>
      </c>
      <c r="E140" s="46">
        <f t="shared" ca="1" si="40"/>
        <v>0.29282482223658168</v>
      </c>
      <c r="F140" s="46">
        <f t="shared" ca="1" si="58"/>
        <v>0.29347123464769975</v>
      </c>
      <c r="G140" s="46">
        <f t="shared" ca="1" si="59"/>
        <v>0.29217840982546339</v>
      </c>
      <c r="H140" s="46">
        <f t="shared" ca="1" si="60"/>
        <v>0.54039236361856691</v>
      </c>
      <c r="I140" s="46">
        <f t="shared" ca="1" si="61"/>
        <v>0.54019584862285008</v>
      </c>
      <c r="J140" s="46">
        <f t="shared" ca="1" si="62"/>
        <v>0.53999964258918753</v>
      </c>
      <c r="L140" s="59"/>
      <c r="M140" s="59"/>
      <c r="O140" s="59"/>
      <c r="P140" s="59"/>
      <c r="R140" s="60">
        <f ca="1">(1/($D140*SQRT(2*PI()*T/365.25*$I$140^2)))</f>
        <v>0.48017225746060765</v>
      </c>
      <c r="S140" s="60">
        <f ca="1">LN($D140/UnderlyingPrice)+0.5*T/365.25*$I$140^2</f>
        <v>0.26641684691133205</v>
      </c>
      <c r="T140" s="60">
        <f t="shared" ca="1" si="63"/>
        <v>-7.0977936318176144E-2</v>
      </c>
      <c r="U140" s="60">
        <f ca="1">T140/(2*T/365.25*$I$140^2)</f>
        <v>-1.8508442354618675</v>
      </c>
      <c r="V140" s="60"/>
      <c r="W140" s="106">
        <f ca="1">(Alpha2*R140)*EXP(Gamma2^2*U140)</f>
        <v>5.425234608505624E-2</v>
      </c>
      <c r="Z140" s="60">
        <f t="shared" ca="1" si="68"/>
        <v>0.52450677529191103</v>
      </c>
      <c r="AA140" s="60">
        <f t="shared" ca="1" si="69"/>
        <v>0.26486460062535089</v>
      </c>
      <c r="AB140" s="60">
        <f t="shared" ca="1" si="38"/>
        <v>-7.0153256664426622E-2</v>
      </c>
      <c r="AC140" s="60">
        <f t="shared" ca="1" si="44"/>
        <v>-2.1827420507986401</v>
      </c>
      <c r="AD140" s="61">
        <f t="shared" ca="1" si="39"/>
        <v>0.11273198960365047</v>
      </c>
      <c r="AE140" s="61">
        <f t="shared" ca="1" si="45"/>
        <v>5.912869233925195E-2</v>
      </c>
      <c r="AF140" s="61"/>
      <c r="AG140" s="94">
        <f ca="1">MaxStandard</f>
        <v>2.0893740932626881</v>
      </c>
      <c r="AH140" s="98">
        <f t="shared" ca="1" si="47"/>
        <v>2.0933173380731609</v>
      </c>
      <c r="AI140" s="98">
        <f t="shared" ca="1" si="48"/>
        <v>2.0854288763366973</v>
      </c>
      <c r="AJ140" s="63"/>
      <c r="AK140" s="98">
        <f t="shared" ca="1" si="49"/>
        <v>4.1264582042108387E-2</v>
      </c>
      <c r="AL140" s="63"/>
      <c r="AM140" s="96"/>
      <c r="AX140" s="108">
        <f t="shared" ca="1" si="50"/>
        <v>0.51387436760339411</v>
      </c>
      <c r="AY140" s="108">
        <f t="shared" ca="1" si="51"/>
        <v>0.51394225329217891</v>
      </c>
      <c r="AZ140" s="108">
        <f t="shared" ca="1" si="52"/>
        <v>0.5138065395181225</v>
      </c>
      <c r="BB140" s="40">
        <f ca="1">_xll.EURO(UnderlyingPrice,$D140,IntRate,Yield,AX140,$D$6,1,0)</f>
        <v>6.7142001725024048E-3</v>
      </c>
      <c r="BC140" s="40">
        <f ca="1">_xll.EURO(UnderlyingPrice,$D140*(1+$P$8),IntRate,Yield,AY140,$D$6,1,0)</f>
        <v>6.6543387025116696E-3</v>
      </c>
      <c r="BD140" s="40">
        <f ca="1">_xll.EURO(UnderlyingPrice,$D140*(1-$P$8),IntRate,Yield,AZ140,$D$6,1,0)</f>
        <v>6.7745851862084372E-3</v>
      </c>
      <c r="BF140" s="60">
        <f t="shared" ca="1" si="53"/>
        <v>5.8171523921920598E-2</v>
      </c>
      <c r="BG140" s="40">
        <f t="shared" ca="1" si="54"/>
        <v>5.8346084874233338E-2</v>
      </c>
      <c r="BI140" s="59"/>
    </row>
    <row r="141" spans="3:61" x14ac:dyDescent="0.2">
      <c r="C141" s="57">
        <v>2</v>
      </c>
      <c r="D141" s="64">
        <f ca="1">+D140+UTFactor*(ROUNDUP(MAX(StrikeRange),1)-ROUNDDOWN(MIN(StrikeRange),1))/100</f>
        <v>6.0459999999999754</v>
      </c>
      <c r="E141" s="46">
        <f t="shared" ca="1" si="40"/>
        <v>0.30273647920706215</v>
      </c>
      <c r="F141" s="46">
        <f t="shared" ca="1" si="58"/>
        <v>0.30338784744666558</v>
      </c>
      <c r="G141" s="46">
        <f t="shared" ca="1" si="59"/>
        <v>0.30208511096745871</v>
      </c>
      <c r="H141" s="46">
        <f t="shared" ca="1" si="60"/>
        <v>0.54344530122044432</v>
      </c>
      <c r="I141" s="46">
        <f t="shared" ca="1" si="61"/>
        <v>0.54324259622115723</v>
      </c>
      <c r="J141" s="46">
        <f t="shared" ca="1" si="62"/>
        <v>0.54304019364972278</v>
      </c>
      <c r="L141" s="59"/>
      <c r="M141" s="59"/>
      <c r="O141" s="59"/>
      <c r="P141" s="59"/>
      <c r="R141" s="60">
        <f t="shared" ref="R141:R164" ca="1" si="72">(1/($D141*SQRT(2*PI()*T/365.25*$I$140^2)))</f>
        <v>0.47651894554476443</v>
      </c>
      <c r="S141" s="60">
        <f t="shared" ref="S141:S164" ca="1" si="73">LN($D141/UnderlyingPrice)+0.5*T/365.25*$I$140^2</f>
        <v>0.27405427404054333</v>
      </c>
      <c r="T141" s="60">
        <f t="shared" ca="1" si="63"/>
        <v>-7.5105745119889225E-2</v>
      </c>
      <c r="U141" s="60">
        <f t="shared" ref="U141:U164" ca="1" si="74">T141/(2*T/365.25*$I$140^2)</f>
        <v>-1.9584823484029303</v>
      </c>
      <c r="V141" s="60"/>
      <c r="W141" s="106">
        <f t="shared" ref="W141:W164" ca="1" si="75">(Alpha2*R141)*EXP(Gamma2^2*U141)</f>
        <v>4.8726805678706533E-2</v>
      </c>
      <c r="Z141" s="60">
        <f t="shared" ca="1" si="68"/>
        <v>0.52051615146402019</v>
      </c>
      <c r="AA141" s="60">
        <f t="shared" ca="1" si="69"/>
        <v>0.27250202775456217</v>
      </c>
      <c r="AB141" s="60">
        <f t="shared" ca="1" si="38"/>
        <v>-7.4257355130348174E-2</v>
      </c>
      <c r="AC141" s="60">
        <f t="shared" ca="1" si="44"/>
        <v>-2.3104365973973255</v>
      </c>
      <c r="AD141" s="61">
        <f t="shared" ca="1" si="39"/>
        <v>9.9217923814638037E-2</v>
      </c>
      <c r="AE141" s="61">
        <f t="shared" ca="1" si="45"/>
        <v>5.164453186024575E-2</v>
      </c>
      <c r="AF141" s="61"/>
      <c r="AG141" s="95">
        <f ca="1">AG140+UTFactor*(MaxStandard-MinStandard)/100</f>
        <v>2.1656439394585192</v>
      </c>
      <c r="AH141" s="98">
        <f t="shared" ca="1" si="47"/>
        <v>2.1535648847263573</v>
      </c>
      <c r="AI141" s="98">
        <f t="shared" ca="1" si="48"/>
        <v>2.1456764229898928</v>
      </c>
      <c r="AJ141" s="63"/>
      <c r="AK141" s="98">
        <f t="shared" ca="1" si="49"/>
        <v>3.7345971492978899E-2</v>
      </c>
      <c r="AL141" s="63"/>
      <c r="AM141" s="96"/>
      <c r="AX141" s="108">
        <f t="shared" ca="1" si="50"/>
        <v>0.51492151168436751</v>
      </c>
      <c r="AY141" s="108">
        <f t="shared" ca="1" si="51"/>
        <v>0.51499078701930501</v>
      </c>
      <c r="AZ141" s="108">
        <f t="shared" ca="1" si="52"/>
        <v>0.51485229224245899</v>
      </c>
      <c r="BB141" s="40">
        <f ca="1">_xll.EURO(UnderlyingPrice,$D141,IntRate,Yield,AX141,$D$6,1,0)</f>
        <v>5.8513463304243896E-3</v>
      </c>
      <c r="BC141" s="40">
        <f ca="1">_xll.EURO(UnderlyingPrice,$D141*(1+$P$8),IntRate,Yield,AY141,$D$6,1,0)</f>
        <v>5.7985932415898361E-3</v>
      </c>
      <c r="BD141" s="40">
        <f ca="1">_xll.EURO(UnderlyingPrice,$D141*(1-$P$8),IntRate,Yield,AZ141,$D$6,1,0)</f>
        <v>5.904567546051509E-3</v>
      </c>
      <c r="BF141" s="60">
        <f t="shared" ca="1" si="53"/>
        <v>5.12256176640715E-2</v>
      </c>
      <c r="BG141" s="40">
        <f t="shared" ca="1" si="54"/>
        <v>5.1379335359592951E-2</v>
      </c>
      <c r="BI141" s="59"/>
    </row>
    <row r="142" spans="3:61" x14ac:dyDescent="0.2">
      <c r="C142" s="57"/>
      <c r="D142" s="64">
        <f t="shared" ref="D142:D164" ca="1" si="76">+D141+UTFactor*(ROUNDUP(MAX(StrikeRange),1)-ROUNDDOWN(MIN(StrikeRange),1))/100</f>
        <v>6.0919999999999757</v>
      </c>
      <c r="E142" s="46">
        <f t="shared" ca="1" si="40"/>
        <v>0.31264813617754261</v>
      </c>
      <c r="F142" s="46">
        <f t="shared" ca="1" si="58"/>
        <v>0.31330446024563141</v>
      </c>
      <c r="G142" s="46">
        <f t="shared" ca="1" si="59"/>
        <v>0.31199181210945404</v>
      </c>
      <c r="H142" s="46">
        <f t="shared" ca="1" si="60"/>
        <v>0.54656816319736012</v>
      </c>
      <c r="I142" s="46">
        <f t="shared" ca="1" si="61"/>
        <v>0.54635937011541658</v>
      </c>
      <c r="J142" s="46">
        <f t="shared" ca="1" si="62"/>
        <v>0.54615087261855144</v>
      </c>
      <c r="L142" s="59"/>
      <c r="M142" s="59"/>
      <c r="O142" s="59"/>
      <c r="P142" s="59"/>
      <c r="R142" s="60">
        <f t="shared" ca="1" si="72"/>
        <v>0.47292080511550316</v>
      </c>
      <c r="S142" s="60">
        <f t="shared" ca="1" si="73"/>
        <v>0.28163381271619242</v>
      </c>
      <c r="T142" s="60">
        <f t="shared" ca="1" si="63"/>
        <v>-7.9317604465059352E-2</v>
      </c>
      <c r="U142" s="60">
        <f t="shared" ca="1" si="74"/>
        <v>-2.0683121912239315</v>
      </c>
      <c r="V142" s="60"/>
      <c r="W142" s="106">
        <f t="shared" ca="1" si="75"/>
        <v>4.3677738025174918E-2</v>
      </c>
      <c r="Z142" s="60">
        <f t="shared" ca="1" si="68"/>
        <v>0.51658579313057551</v>
      </c>
      <c r="AA142" s="60">
        <f t="shared" ca="1" si="69"/>
        <v>0.28008156643021126</v>
      </c>
      <c r="AB142" s="60">
        <f t="shared" ca="1" si="38"/>
        <v>-7.8445683854000844E-2</v>
      </c>
      <c r="AC142" s="60">
        <f t="shared" ref="AC142:AC164" ca="1" si="77">AB142/(2*T/365.25*ATMImpVol^2)</f>
        <v>-2.4407518765783736</v>
      </c>
      <c r="AD142" s="61">
        <f t="shared" ca="1" si="39"/>
        <v>8.7095341889858555E-2</v>
      </c>
      <c r="AE142" s="61">
        <f t="shared" ref="AE142:AE164" ca="1" si="78">AD142*Z142</f>
        <v>4.4992216268151218E-2</v>
      </c>
      <c r="AF142" s="61"/>
      <c r="AG142" s="95">
        <f t="shared" ref="AG142:AG164" ca="1" si="79">AG141+UTFactor*(MaxStandard-MinStandard)/100</f>
        <v>2.2419137856543503</v>
      </c>
      <c r="AH142" s="98">
        <f t="shared" ref="AH142:AH164" ca="1" si="80">(LN(($D142*(1+$P$8))/UnderlyingPrice)+0.5*ATMImpVol^2*(T/365.25))/(ATMImpVol*SQRT(T/365.25))</f>
        <v>2.2133557805666983</v>
      </c>
      <c r="AI142" s="98">
        <f t="shared" ref="AI142:AI164" ca="1" si="81">(LN($D142*(1-$P$8)/UnderlyingPrice)+0.5*ATMImpVol^2*(T/365.25))/(ATMImpVol*SQRT(T/365.25))</f>
        <v>2.2054673188302343</v>
      </c>
      <c r="AJ142" s="63"/>
      <c r="AK142" s="98">
        <f t="shared" ref="AK142:AK164" ca="1" si="82">W142/(AH142-AI142)*(D142*2*$P$8)</f>
        <v>3.3730883021134438E-2</v>
      </c>
      <c r="AL142" s="63"/>
      <c r="AM142" s="96"/>
      <c r="AX142" s="108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0.51598159763483453</v>
      </c>
      <c r="AY142" s="108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0.51605223600191974</v>
      </c>
      <c r="AZ142" s="108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0.51591101337772638</v>
      </c>
      <c r="BB142" s="40">
        <f ca="1">_xll.EURO(UnderlyingPrice,$D142,IntRate,Yield,AX142,$D$6,1,0)</f>
        <v>5.0970198364218705E-3</v>
      </c>
      <c r="BC142" s="40">
        <f ca="1">_xll.EURO(UnderlyingPrice,$D142*(1+$P$8),IntRate,Yield,AY142,$D$6,1,0)</f>
        <v>5.0505744088031879E-3</v>
      </c>
      <c r="BD142" s="40">
        <f ca="1">_xll.EURO(UnderlyingPrice,$D142*(1-$P$8),IntRate,Yield,AZ142,$D$6,1,0)</f>
        <v>5.1438831762259524E-3</v>
      </c>
      <c r="BF142" s="60">
        <f t="shared" ref="BF142:BF164" ca="1" si="86">(BC142+BD142-2*BB142)/($P$8*$D142)^2</f>
        <v>4.5042785130000484E-2</v>
      </c>
      <c r="BG142" s="40">
        <f t="shared" ref="BG142:BG164" ca="1" si="87">+BF142/$D$9</f>
        <v>4.5177949398305786E-2</v>
      </c>
      <c r="BI142" s="59"/>
    </row>
    <row r="143" spans="3:61" x14ac:dyDescent="0.2">
      <c r="C143" s="57"/>
      <c r="D143" s="64">
        <f t="shared" ca="1" si="76"/>
        <v>6.1379999999999759</v>
      </c>
      <c r="E143" s="46">
        <f t="shared" ca="1" si="40"/>
        <v>0.3225597931480233</v>
      </c>
      <c r="F143" s="46">
        <f t="shared" ca="1" si="58"/>
        <v>0.32322107304459724</v>
      </c>
      <c r="G143" s="46">
        <f t="shared" ca="1" si="59"/>
        <v>0.32189851325144914</v>
      </c>
      <c r="H143" s="46">
        <f t="shared" ca="1" si="60"/>
        <v>0.5497583315102319</v>
      </c>
      <c r="I143" s="46">
        <f t="shared" ca="1" si="61"/>
        <v>0.54954355618968087</v>
      </c>
      <c r="J143" s="46">
        <f t="shared" ca="1" si="62"/>
        <v>0.54932906929893988</v>
      </c>
      <c r="L143" s="59"/>
      <c r="M143" s="59"/>
      <c r="O143" s="59"/>
      <c r="P143" s="59"/>
      <c r="R143" s="60">
        <f t="shared" ca="1" si="72"/>
        <v>0.46937659575816965</v>
      </c>
      <c r="S143" s="60">
        <f t="shared" ca="1" si="73"/>
        <v>0.28915633388082163</v>
      </c>
      <c r="T143" s="60">
        <f t="shared" ca="1" si="63"/>
        <v>-8.3611385423397189E-2</v>
      </c>
      <c r="U143" s="60">
        <f t="shared" ca="1" si="74"/>
        <v>-2.180278249231741</v>
      </c>
      <c r="V143" s="60"/>
      <c r="W143" s="106">
        <f t="shared" ca="1" si="75"/>
        <v>3.9076628550407069E-2</v>
      </c>
      <c r="Z143" s="60">
        <f t="shared" ca="1" si="68"/>
        <v>0.51271434534888649</v>
      </c>
      <c r="AA143" s="60">
        <f t="shared" ca="1" si="69"/>
        <v>0.28760408759484046</v>
      </c>
      <c r="AB143" s="60">
        <f t="shared" ca="1" si="38"/>
        <v>-8.271611120126067E-2</v>
      </c>
      <c r="AC143" s="60">
        <f t="shared" ca="1" si="77"/>
        <v>-2.5736215648714209</v>
      </c>
      <c r="AD143" s="61">
        <f t="shared" ca="1" si="39"/>
        <v>7.6258868285693338E-2</v>
      </c>
      <c r="AE143" s="61">
        <f t="shared" ca="1" si="78"/>
        <v>3.9099015730146222E-2</v>
      </c>
      <c r="AF143" s="61"/>
      <c r="AG143" s="95">
        <f t="shared" ca="1" si="79"/>
        <v>2.3181836318501814</v>
      </c>
      <c r="AH143" s="98">
        <f t="shared" ca="1" si="80"/>
        <v>2.2726968959905314</v>
      </c>
      <c r="AI143" s="98">
        <f t="shared" ca="1" si="81"/>
        <v>2.264808434254066</v>
      </c>
      <c r="AJ143" s="63"/>
      <c r="AK143" s="98">
        <f t="shared" ca="1" si="82"/>
        <v>3.0405464849205033E-2</v>
      </c>
      <c r="AL143" s="63"/>
      <c r="AM143" s="96"/>
      <c r="AX143" s="108">
        <f t="shared" ca="1" si="83"/>
        <v>0.51705402409829071</v>
      </c>
      <c r="AY143" s="108">
        <f t="shared" ca="1" si="84"/>
        <v>0.5171259979810322</v>
      </c>
      <c r="AZ143" s="108">
        <f t="shared" ca="1" si="85"/>
        <v>0.51698210246900356</v>
      </c>
      <c r="BB143" s="40">
        <f ca="1">_xll.EURO(UnderlyingPrice,$D143,IntRate,Yield,AX143,$D$6,1,0)</f>
        <v>4.4381253318831887E-3</v>
      </c>
      <c r="BC143" s="40">
        <f ca="1">_xll.EURO(UnderlyingPrice,$D143*(1+$P$8),IntRate,Yield,AY143,$D$6,1,0)</f>
        <v>4.3972685093631309E-3</v>
      </c>
      <c r="BD143" s="40">
        <f ca="1">_xll.EURO(UnderlyingPrice,$D143*(1-$P$8),IntRate,Yield,AZ143,$D$6,1,0)</f>
        <v>4.4793546850770277E-3</v>
      </c>
      <c r="BF143" s="60">
        <f t="shared" ca="1" si="86"/>
        <v>3.9551982875580184E-2</v>
      </c>
      <c r="BG143" s="40">
        <f t="shared" ca="1" si="87"/>
        <v>3.9670670359268689E-2</v>
      </c>
      <c r="BI143" s="59"/>
    </row>
    <row r="144" spans="3:61" x14ac:dyDescent="0.2">
      <c r="C144" s="57"/>
      <c r="D144" s="64">
        <f t="shared" ca="1" si="76"/>
        <v>6.1839999999999762</v>
      </c>
      <c r="E144" s="46">
        <f t="shared" ca="1" si="40"/>
        <v>0.33247145011850376</v>
      </c>
      <c r="F144" s="46">
        <f t="shared" ca="1" si="58"/>
        <v>0.33313768584356307</v>
      </c>
      <c r="G144" s="46">
        <f t="shared" ca="1" si="59"/>
        <v>0.33180521439344468</v>
      </c>
      <c r="H144" s="46">
        <f t="shared" ca="1" si="60"/>
        <v>0.55301318811997802</v>
      </c>
      <c r="I144" s="46">
        <f t="shared" ca="1" si="61"/>
        <v>0.55279254032800273</v>
      </c>
      <c r="J144" s="46">
        <f t="shared" ca="1" si="62"/>
        <v>0.55257217349415488</v>
      </c>
      <c r="L144" s="59"/>
      <c r="M144" s="59"/>
      <c r="O144" s="59"/>
      <c r="P144" s="59"/>
      <c r="R144" s="60">
        <f t="shared" ca="1" si="72"/>
        <v>0.46588511396566057</v>
      </c>
      <c r="S144" s="60">
        <f t="shared" ca="1" si="73"/>
        <v>0.29662268896839805</v>
      </c>
      <c r="T144" s="60">
        <f t="shared" ca="1" si="63"/>
        <v>-8.7985019610843013E-2</v>
      </c>
      <c r="U144" s="60">
        <f t="shared" ca="1" si="74"/>
        <v>-2.2943265865568163</v>
      </c>
      <c r="V144" s="60"/>
      <c r="W144" s="106">
        <f t="shared" ca="1" si="75"/>
        <v>3.4894752997107814E-2</v>
      </c>
      <c r="Z144" s="60">
        <f t="shared" ca="1" si="68"/>
        <v>0.50890049349150468</v>
      </c>
      <c r="AA144" s="60">
        <f t="shared" ca="1" si="69"/>
        <v>0.29507044268241689</v>
      </c>
      <c r="AB144" s="60">
        <f t="shared" ref="AB144:AB164" ca="1" si="88">-(AA144^2)</f>
        <v>-8.7066566144797478E-2</v>
      </c>
      <c r="AC144" s="60">
        <f t="shared" ca="1" si="77"/>
        <v>-2.7089812245203766</v>
      </c>
      <c r="AD144" s="61">
        <f t="shared" ref="AD144:AD164" ca="1" si="89">EXP(AC144)</f>
        <v>6.6604627323310989E-2</v>
      </c>
      <c r="AE144" s="61">
        <f t="shared" ca="1" si="78"/>
        <v>3.3895127713650719E-2</v>
      </c>
      <c r="AF144" s="61"/>
      <c r="AG144" s="95">
        <f t="shared" ca="1" si="79"/>
        <v>2.3944534780460125</v>
      </c>
      <c r="AH144" s="98">
        <f t="shared" ca="1" si="80"/>
        <v>2.3315949475015696</v>
      </c>
      <c r="AI144" s="98">
        <f t="shared" ca="1" si="81"/>
        <v>2.3237064857651051</v>
      </c>
      <c r="AJ144" s="63"/>
      <c r="AK144" s="98">
        <f t="shared" ca="1" si="82"/>
        <v>2.7355035714583718E-2</v>
      </c>
      <c r="AL144" s="63"/>
      <c r="AM144" s="96"/>
      <c r="AX144" s="108">
        <f t="shared" ca="1" si="83"/>
        <v>0.51813818971823133</v>
      </c>
      <c r="AY144" s="108">
        <f t="shared" ca="1" si="84"/>
        <v>0.51821147069765217</v>
      </c>
      <c r="AZ144" s="108">
        <f t="shared" ca="1" si="85"/>
        <v>0.51806495906136962</v>
      </c>
      <c r="BB144" s="40">
        <f ca="1">_xll.EURO(UnderlyingPrice,$D144,IntRate,Yield,AX144,$D$6,1,0)</f>
        <v>3.8630325294064377E-3</v>
      </c>
      <c r="BC144" s="40">
        <f ca="1">_xll.EURO(UnderlyingPrice,$D144*(1+$P$8),IntRate,Yield,AY144,$D$6,1,0)</f>
        <v>3.8271201874812144E-3</v>
      </c>
      <c r="BD144" s="40">
        <f ca="1">_xll.EURO(UnderlyingPrice,$D144*(1-$P$8),IntRate,Yield,AZ144,$D$6,1,0)</f>
        <v>3.899276488815398E-3</v>
      </c>
      <c r="BF144" s="60">
        <f t="shared" ca="1" si="86"/>
        <v>3.4686337790404705E-2</v>
      </c>
      <c r="BG144" s="40">
        <f t="shared" ca="1" si="87"/>
        <v>3.4790424459426157E-2</v>
      </c>
      <c r="BI144" s="59"/>
    </row>
    <row r="145" spans="3:61" x14ac:dyDescent="0.2">
      <c r="C145" s="57"/>
      <c r="D145" s="64">
        <f t="shared" ca="1" si="76"/>
        <v>6.2299999999999764</v>
      </c>
      <c r="E145" s="46">
        <f t="shared" ca="1" si="40"/>
        <v>0.34238310708898445</v>
      </c>
      <c r="F145" s="46">
        <f t="shared" ca="1" si="58"/>
        <v>0.34305429864252868</v>
      </c>
      <c r="G145" s="46">
        <f t="shared" ca="1" si="59"/>
        <v>0.34171191553544</v>
      </c>
      <c r="H145" s="46">
        <f t="shared" ca="1" si="60"/>
        <v>0.55633011498751606</v>
      </c>
      <c r="I145" s="46">
        <f t="shared" ca="1" si="61"/>
        <v>0.55610370841443524</v>
      </c>
      <c r="J145" s="46">
        <f t="shared" ca="1" si="62"/>
        <v>0.5558775750074626</v>
      </c>
      <c r="L145" s="59"/>
      <c r="M145" s="59"/>
      <c r="O145" s="59"/>
      <c r="P145" s="59"/>
      <c r="R145" s="60">
        <f t="shared" ca="1" si="72"/>
        <v>0.46244519177586596</v>
      </c>
      <c r="S145" s="60">
        <f t="shared" ca="1" si="73"/>
        <v>0.30403371048263916</v>
      </c>
      <c r="T145" s="60">
        <f t="shared" ca="1" si="63"/>
        <v>-9.2436497109841254E-2</v>
      </c>
      <c r="U145" s="60">
        <f t="shared" ca="1" si="74"/>
        <v>-2.4104047919215903</v>
      </c>
      <c r="V145" s="60"/>
      <c r="W145" s="106">
        <f t="shared" ca="1" si="75"/>
        <v>3.1103553097935541E-2</v>
      </c>
      <c r="Z145" s="60">
        <f t="shared" ca="1" si="68"/>
        <v>0.50514296175785955</v>
      </c>
      <c r="AA145" s="60">
        <f t="shared" ca="1" si="69"/>
        <v>0.302481464196658</v>
      </c>
      <c r="AB145" s="60">
        <f t="shared" ca="1" si="88"/>
        <v>-9.1495036182554099E-2</v>
      </c>
      <c r="AC145" s="60">
        <f t="shared" ca="1" si="77"/>
        <v>-2.8467682387191737</v>
      </c>
      <c r="AD145" s="61">
        <f t="shared" ca="1" si="89"/>
        <v>5.8031562308197886E-2</v>
      </c>
      <c r="AE145" s="61">
        <f t="shared" ca="1" si="78"/>
        <v>2.931423525979885E-2</v>
      </c>
      <c r="AF145" s="61"/>
      <c r="AG145" s="95">
        <f t="shared" ca="1" si="79"/>
        <v>2.4707233242418436</v>
      </c>
      <c r="AH145" s="98">
        <f t="shared" ca="1" si="80"/>
        <v>2.3900565022729823</v>
      </c>
      <c r="AI145" s="98">
        <f t="shared" ca="1" si="81"/>
        <v>2.3821680405365186</v>
      </c>
      <c r="AJ145" s="63"/>
      <c r="AK145" s="98">
        <f t="shared" ca="1" si="82"/>
        <v>2.4564375447805181E-2</v>
      </c>
      <c r="AL145" s="63"/>
      <c r="AM145" s="96"/>
      <c r="AX145" s="108">
        <f t="shared" ca="1" si="83"/>
        <v>0.51923349313815148</v>
      </c>
      <c r="AY145" s="108">
        <f t="shared" ca="1" si="84"/>
        <v>0.51930805189278917</v>
      </c>
      <c r="AZ145" s="108">
        <f t="shared" ca="1" si="85"/>
        <v>0.51915898269990401</v>
      </c>
      <c r="BB145" s="40">
        <f ca="1">_xll.EURO(UnderlyingPrice,$D145,IntRate,Yield,AX145,$D$6,1,0)</f>
        <v>3.3614347542567091E-3</v>
      </c>
      <c r="BC145" s="40">
        <f ca="1">_xll.EURO(UnderlyingPrice,$D145*(1+$P$8),IntRate,Yield,AY145,$D$6,1,0)</f>
        <v>3.3298912231243816E-3</v>
      </c>
      <c r="BD145" s="40">
        <f ca="1">_xll.EURO(UnderlyingPrice,$D145*(1-$P$8),IntRate,Yield,AZ145,$D$6,1,0)</f>
        <v>3.3932731024066826E-3</v>
      </c>
      <c r="BF145" s="60">
        <f t="shared" ca="1" si="86"/>
        <v>3.0383405274626706E-2</v>
      </c>
      <c r="BG145" s="40">
        <f t="shared" ca="1" si="87"/>
        <v>3.047457971534381E-2</v>
      </c>
      <c r="BI145" s="59"/>
    </row>
    <row r="146" spans="3:61" x14ac:dyDescent="0.2">
      <c r="C146" s="57"/>
      <c r="D146" s="64">
        <f t="shared" ca="1" si="76"/>
        <v>6.2759999999999767</v>
      </c>
      <c r="E146" s="46">
        <f t="shared" ca="1" si="40"/>
        <v>0.35229476405946492</v>
      </c>
      <c r="F146" s="46">
        <f t="shared" ca="1" si="58"/>
        <v>0.35297091144149473</v>
      </c>
      <c r="G146" s="46">
        <f t="shared" ca="1" si="59"/>
        <v>0.3516186166774351</v>
      </c>
      <c r="H146" s="46">
        <f t="shared" ca="1" si="60"/>
        <v>0.55970649407376416</v>
      </c>
      <c r="I146" s="46">
        <f t="shared" ca="1" si="61"/>
        <v>0.55947444633303101</v>
      </c>
      <c r="J146" s="46">
        <f t="shared" ca="1" si="62"/>
        <v>0.55924266364212938</v>
      </c>
      <c r="L146" s="59"/>
      <c r="M146" s="59"/>
      <c r="O146" s="59"/>
      <c r="P146" s="59"/>
      <c r="R146" s="60">
        <f t="shared" ca="1" si="72"/>
        <v>0.45905569546903197</v>
      </c>
      <c r="S146" s="60">
        <f t="shared" ca="1" si="73"/>
        <v>0.31139021255406352</v>
      </c>
      <c r="T146" s="60">
        <f t="shared" ca="1" si="63"/>
        <v>-9.6963864474464853E-2</v>
      </c>
      <c r="U146" s="60">
        <f t="shared" ca="1" si="74"/>
        <v>-2.528461926621433</v>
      </c>
      <c r="V146" s="60"/>
      <c r="W146" s="106">
        <f t="shared" ca="1" si="75"/>
        <v>2.7674951252107879E-2</v>
      </c>
      <c r="Z146" s="60">
        <f t="shared" ca="1" si="68"/>
        <v>0.50144051175134874</v>
      </c>
      <c r="AA146" s="60">
        <f t="shared" ca="1" si="69"/>
        <v>0.30983796626808235</v>
      </c>
      <c r="AB146" s="60">
        <f t="shared" ca="1" si="88"/>
        <v>-9.5999565341141332E-2</v>
      </c>
      <c r="AC146" s="60">
        <f t="shared" ca="1" si="77"/>
        <v>-2.9869217494895826</v>
      </c>
      <c r="AD146" s="61">
        <f t="shared" ca="1" si="89"/>
        <v>5.0442472548485634E-2</v>
      </c>
      <c r="AE146" s="61">
        <f t="shared" ca="1" si="78"/>
        <v>2.5293899248715997E-2</v>
      </c>
      <c r="AF146" s="61"/>
      <c r="AG146" s="95">
        <f t="shared" ca="1" si="79"/>
        <v>2.5469931704376747</v>
      </c>
      <c r="AH146" s="98">
        <f t="shared" ca="1" si="80"/>
        <v>2.448087982541685</v>
      </c>
      <c r="AI146" s="98">
        <f t="shared" ca="1" si="81"/>
        <v>2.4401995208052192</v>
      </c>
      <c r="AJ146" s="63"/>
      <c r="AK146" s="98">
        <f t="shared" ca="1" si="82"/>
        <v>2.2017980166567093E-2</v>
      </c>
      <c r="AL146" s="63"/>
      <c r="AM146" s="96"/>
      <c r="AX146" s="108">
        <f t="shared" ca="1" si="83"/>
        <v>0.52033933300154667</v>
      </c>
      <c r="AY146" s="108">
        <f t="shared" ca="1" si="84"/>
        <v>0.52041513930745242</v>
      </c>
      <c r="AZ146" s="108">
        <f t="shared" ca="1" si="85"/>
        <v>0.52026357292968572</v>
      </c>
      <c r="BB146" s="40">
        <f ca="1">_xll.EURO(UnderlyingPrice,$D146,IntRate,Yield,AX146,$D$6,1,0)</f>
        <v>2.9242168323347847E-3</v>
      </c>
      <c r="BC146" s="40">
        <f ca="1">_xll.EURO(UnderlyingPrice,$D146*(1+$P$8),IntRate,Yield,AY146,$D$6,1,0)</f>
        <v>2.8965287291142228E-3</v>
      </c>
      <c r="BD146" s="40">
        <f ca="1">_xll.EURO(UnderlyingPrice,$D146*(1-$P$8),IntRate,Yield,AZ146,$D$6,1,0)</f>
        <v>2.9521667220725328E-3</v>
      </c>
      <c r="BF146" s="60">
        <f t="shared" ca="1" si="86"/>
        <v>2.6585289675370116E-2</v>
      </c>
      <c r="BG146" s="40">
        <f t="shared" ca="1" si="87"/>
        <v>2.6665066741026356E-2</v>
      </c>
      <c r="BI146" s="59"/>
    </row>
    <row r="147" spans="3:61" x14ac:dyDescent="0.2">
      <c r="C147" s="57"/>
      <c r="D147" s="64">
        <f t="shared" ca="1" si="76"/>
        <v>6.321999999999977</v>
      </c>
      <c r="E147" s="46">
        <f t="shared" ref="E147:E164" ca="1" si="90">+D147/UnderlyingPrice-1</f>
        <v>0.36220642102994538</v>
      </c>
      <c r="F147" s="46">
        <f t="shared" ca="1" si="58"/>
        <v>0.36288752424046034</v>
      </c>
      <c r="G147" s="46">
        <f t="shared" ca="1" si="59"/>
        <v>0.36152531781943065</v>
      </c>
      <c r="H147" s="46">
        <f t="shared" ca="1" si="60"/>
        <v>0.56313970733964003</v>
      </c>
      <c r="I147" s="46">
        <f t="shared" ca="1" si="61"/>
        <v>0.56290213996784266</v>
      </c>
      <c r="J147" s="46">
        <f t="shared" ca="1" si="62"/>
        <v>0.56266482920142191</v>
      </c>
      <c r="L147" s="59"/>
      <c r="M147" s="59"/>
      <c r="O147" s="59"/>
      <c r="P147" s="59"/>
      <c r="R147" s="60">
        <f t="shared" ca="1" si="72"/>
        <v>0.45571552432199375</v>
      </c>
      <c r="S147" s="60">
        <f t="shared" ca="1" si="73"/>
        <v>0.31869299147670338</v>
      </c>
      <c r="T147" s="60">
        <f t="shared" ca="1" si="63"/>
        <v>-0.10156522281637013</v>
      </c>
      <c r="U147" s="60">
        <f t="shared" ca="1" si="74"/>
        <v>-2.6484484746133736</v>
      </c>
      <c r="V147" s="60"/>
      <c r="W147" s="106">
        <f t="shared" ca="1" si="75"/>
        <v>2.4581608699657632E-2</v>
      </c>
      <c r="Z147" s="60">
        <f t="shared" ca="1" si="68"/>
        <v>0.49779194111854863</v>
      </c>
      <c r="AA147" s="60">
        <f t="shared" ca="1" si="69"/>
        <v>0.31714074519072222</v>
      </c>
      <c r="AB147" s="60">
        <f t="shared" ca="1" si="88"/>
        <v>-0.10057825226012659</v>
      </c>
      <c r="AC147" s="60">
        <f t="shared" ca="1" si="77"/>
        <v>-3.1293825980759409</v>
      </c>
      <c r="AD147" s="61">
        <f t="shared" ca="1" si="89"/>
        <v>4.374479703889271E-2</v>
      </c>
      <c r="AE147" s="61">
        <f t="shared" ca="1" si="78"/>
        <v>2.1775807431827339E-2</v>
      </c>
      <c r="AF147" s="61"/>
      <c r="AG147" s="95">
        <f t="shared" ca="1" si="79"/>
        <v>2.6232630166335058</v>
      </c>
      <c r="AH147" s="98">
        <f t="shared" ca="1" si="80"/>
        <v>2.5056956698421522</v>
      </c>
      <c r="AI147" s="98">
        <f t="shared" ca="1" si="81"/>
        <v>2.4978072081056886</v>
      </c>
      <c r="AJ147" s="63"/>
      <c r="AK147" s="98">
        <f t="shared" ca="1" si="82"/>
        <v>1.9700283197279293E-2</v>
      </c>
      <c r="AL147" s="63"/>
      <c r="AM147" s="96"/>
      <c r="AX147" s="108">
        <f t="shared" ca="1" si="83"/>
        <v>0.5214551079519123</v>
      </c>
      <c r="AY147" s="108">
        <f t="shared" ca="1" si="84"/>
        <v>0.52153213068265158</v>
      </c>
      <c r="AZ147" s="108">
        <f t="shared" ca="1" si="85"/>
        <v>0.52137812929579375</v>
      </c>
      <c r="BB147" s="40">
        <f ca="1">_xll.EURO(UnderlyingPrice,$D147,IntRate,Yield,AX147,$D$6,1,0)</f>
        <v>2.5433325843505356E-3</v>
      </c>
      <c r="BC147" s="40">
        <f ca="1">_xll.EURO(UnderlyingPrice,$D147*(1+$P$8),IntRate,Yield,AY147,$D$6,1,0)</f>
        <v>2.5190429916682258E-3</v>
      </c>
      <c r="BD147" s="40">
        <f ca="1">_xll.EURO(UnderlyingPrice,$D147*(1-$P$8),IntRate,Yield,AZ147,$D$6,1,0)</f>
        <v>2.5678543758261008E-3</v>
      </c>
      <c r="BF147" s="60">
        <f t="shared" ca="1" si="86"/>
        <v>2.3238653833980449E-2</v>
      </c>
      <c r="BG147" s="40">
        <f t="shared" ca="1" si="87"/>
        <v>2.3308388323817271E-2</v>
      </c>
      <c r="BI147" s="59"/>
    </row>
    <row r="148" spans="3:61" x14ac:dyDescent="0.2">
      <c r="C148" s="57"/>
      <c r="D148" s="64">
        <f t="shared" ca="1" si="76"/>
        <v>6.3679999999999772</v>
      </c>
      <c r="E148" s="46">
        <f t="shared" ca="1" si="90"/>
        <v>0.37211807800042607</v>
      </c>
      <c r="F148" s="46">
        <f t="shared" ca="1" si="58"/>
        <v>0.37280413703942616</v>
      </c>
      <c r="G148" s="46">
        <f t="shared" ca="1" si="59"/>
        <v>0.37143201896142575</v>
      </c>
      <c r="H148" s="46">
        <f t="shared" ca="1" si="60"/>
        <v>0.5666271367460618</v>
      </c>
      <c r="I148" s="46">
        <f t="shared" ca="1" si="61"/>
        <v>0.56638417520292306</v>
      </c>
      <c r="J148" s="46">
        <f t="shared" ca="1" si="62"/>
        <v>0.56614146148860645</v>
      </c>
      <c r="L148" s="59"/>
      <c r="M148" s="59"/>
      <c r="O148" s="59"/>
      <c r="P148" s="59"/>
      <c r="R148" s="60">
        <f t="shared" ca="1" si="72"/>
        <v>0.45242360941640142</v>
      </c>
      <c r="S148" s="60">
        <f t="shared" ca="1" si="73"/>
        <v>0.32594282622535942</v>
      </c>
      <c r="T148" s="60">
        <f t="shared" ca="1" si="63"/>
        <v>-0.10623872596777485</v>
      </c>
      <c r="U148" s="60">
        <f t="shared" ca="1" si="74"/>
        <v>-2.7703162946133082</v>
      </c>
      <c r="V148" s="60"/>
      <c r="W148" s="106">
        <f t="shared" ca="1" si="75"/>
        <v>2.1797132071032E-2</v>
      </c>
      <c r="Z148" s="60">
        <f t="shared" ca="1" si="68"/>
        <v>0.4941960822474033</v>
      </c>
      <c r="AA148" s="60">
        <f t="shared" ca="1" si="69"/>
        <v>0.32439057993937825</v>
      </c>
      <c r="AB148" s="60">
        <f t="shared" ca="1" si="88"/>
        <v>-0.10522924835340615</v>
      </c>
      <c r="AC148" s="60">
        <f t="shared" ca="1" si="77"/>
        <v>-3.2740932677382562</v>
      </c>
      <c r="AD148" s="61">
        <f t="shared" ca="1" si="89"/>
        <v>3.7851174555215944E-2</v>
      </c>
      <c r="AE148" s="61">
        <f t="shared" ca="1" si="78"/>
        <v>1.8705902173650316E-2</v>
      </c>
      <c r="AF148" s="61"/>
      <c r="AG148" s="95">
        <f t="shared" ca="1" si="79"/>
        <v>2.6995328628293369</v>
      </c>
      <c r="AH148" s="98">
        <f t="shared" ca="1" si="80"/>
        <v>2.562885709086784</v>
      </c>
      <c r="AI148" s="98">
        <f t="shared" ca="1" si="81"/>
        <v>2.5549972473503186</v>
      </c>
      <c r="AJ148" s="63"/>
      <c r="AK148" s="98">
        <f t="shared" ca="1" si="82"/>
        <v>1.759584335519963E-2</v>
      </c>
      <c r="AL148" s="63"/>
      <c r="AM148" s="96"/>
      <c r="AX148" s="108">
        <f t="shared" ca="1" si="83"/>
        <v>0.52258021663274368</v>
      </c>
      <c r="AY148" s="108">
        <f t="shared" ca="1" si="84"/>
        <v>0.52265842375939631</v>
      </c>
      <c r="AZ148" s="108">
        <f t="shared" ca="1" si="85"/>
        <v>0.52250205134330729</v>
      </c>
      <c r="BB148" s="40">
        <f ca="1">_xll.EURO(UnderlyingPrice,$D148,IntRate,Yield,AX148,$D$6,1,0)</f>
        <v>2.2116919502999585E-3</v>
      </c>
      <c r="BC148" s="40">
        <f ca="1">_xll.EURO(UnderlyingPrice,$D148*(1+$P$8),IntRate,Yield,AY148,$D$6,1,0)</f>
        <v>2.1903949645025317E-3</v>
      </c>
      <c r="BD148" s="40">
        <f ca="1">_xll.EURO(UnderlyingPrice,$D148*(1-$P$8),IntRate,Yield,AZ148,$D$6,1,0)</f>
        <v>2.233194680244438E-3</v>
      </c>
      <c r="BF148" s="60">
        <f t="shared" ca="1" si="86"/>
        <v>2.0294640903624695E-2</v>
      </c>
      <c r="BG148" s="40">
        <f t="shared" ca="1" si="87"/>
        <v>2.0355541007389157E-2</v>
      </c>
      <c r="BI148" s="59"/>
    </row>
    <row r="149" spans="3:61" x14ac:dyDescent="0.2">
      <c r="C149" s="57"/>
      <c r="D149" s="64">
        <f t="shared" ca="1" si="76"/>
        <v>6.4139999999999775</v>
      </c>
      <c r="E149" s="46">
        <f t="shared" ca="1" si="90"/>
        <v>0.38202973497090653</v>
      </c>
      <c r="F149" s="46">
        <f t="shared" ca="1" si="58"/>
        <v>0.38272074983839199</v>
      </c>
      <c r="G149" s="46">
        <f t="shared" ca="1" si="59"/>
        <v>0.38133872010342129</v>
      </c>
      <c r="H149" s="46">
        <f t="shared" ca="1" si="60"/>
        <v>0.57016616425394728</v>
      </c>
      <c r="I149" s="46">
        <f t="shared" ca="1" si="61"/>
        <v>0.56991793792232504</v>
      </c>
      <c r="J149" s="46">
        <f t="shared" ca="1" si="62"/>
        <v>0.56966995030694934</v>
      </c>
      <c r="L149" s="59"/>
      <c r="M149" s="59"/>
      <c r="O149" s="59"/>
      <c r="P149" s="59"/>
      <c r="R149" s="60">
        <f t="shared" ca="1" si="72"/>
        <v>0.4491789124982295</v>
      </c>
      <c r="S149" s="60">
        <f t="shared" ca="1" si="73"/>
        <v>0.3331404789542407</v>
      </c>
      <c r="T149" s="60">
        <f t="shared" ca="1" si="63"/>
        <v>-0.11098257871786089</v>
      </c>
      <c r="U149" s="60">
        <f t="shared" ca="1" si="74"/>
        <v>-2.8940185741078479</v>
      </c>
      <c r="V149" s="60"/>
      <c r="W149" s="106">
        <f t="shared" ca="1" si="75"/>
        <v>1.929623338659979E-2</v>
      </c>
      <c r="Z149" s="60">
        <f t="shared" ca="1" si="68"/>
        <v>0.49065180102143185</v>
      </c>
      <c r="AA149" s="60">
        <f t="shared" ca="1" si="69"/>
        <v>0.33158823266825954</v>
      </c>
      <c r="AB149" s="60">
        <f t="shared" ca="1" si="88"/>
        <v>-0.10995075604405982</v>
      </c>
      <c r="AC149" s="60">
        <f t="shared" ca="1" si="77"/>
        <v>-3.4209978288316378</v>
      </c>
      <c r="AD149" s="61">
        <f t="shared" ca="1" si="89"/>
        <v>3.2679809808139663E-2</v>
      </c>
      <c r="AE149" s="61">
        <f t="shared" ca="1" si="78"/>
        <v>1.6034407539401579E-2</v>
      </c>
      <c r="AF149" s="61"/>
      <c r="AG149" s="95">
        <f t="shared" ca="1" si="79"/>
        <v>2.775802709025168</v>
      </c>
      <c r="AH149" s="98">
        <f t="shared" ca="1" si="80"/>
        <v>2.6196641124993945</v>
      </c>
      <c r="AI149" s="98">
        <f t="shared" ca="1" si="81"/>
        <v>2.6117756507629308</v>
      </c>
      <c r="AJ149" s="63"/>
      <c r="AK149" s="98">
        <f t="shared" ca="1" si="82"/>
        <v>1.5689502602206268E-2</v>
      </c>
      <c r="AL149" s="63"/>
      <c r="AM149" s="96"/>
      <c r="AX149" s="108">
        <f t="shared" ca="1" si="83"/>
        <v>0.52371405768753598</v>
      </c>
      <c r="AY149" s="108">
        <f t="shared" ca="1" si="84"/>
        <v>0.52379341627869569</v>
      </c>
      <c r="AZ149" s="108">
        <f t="shared" ca="1" si="85"/>
        <v>0.5236347386173057</v>
      </c>
      <c r="BB149" s="40">
        <f ca="1">_xll.EURO(UnderlyingPrice,$D149,IntRate,Yield,AX149,$D$6,1,0)</f>
        <v>1.923057582574661E-3</v>
      </c>
      <c r="BC149" s="40">
        <f ca="1">_xll.EURO(UnderlyingPrice,$D149*(1+$P$8),IntRate,Yield,AY149,$D$6,1,0)</f>
        <v>1.9043932432562805E-3</v>
      </c>
      <c r="BD149" s="40">
        <f ca="1">_xll.EURO(UnderlyingPrice,$D149*(1-$P$8),IntRate,Yield,AZ149,$D$6,1,0)</f>
        <v>1.9419040534989912E-3</v>
      </c>
      <c r="BF149" s="60">
        <f t="shared" ca="1" si="86"/>
        <v>1.7708729214178095E-2</v>
      </c>
      <c r="BG149" s="40">
        <f t="shared" ca="1" si="87"/>
        <v>1.7761869521109447E-2</v>
      </c>
      <c r="BI149" s="59"/>
    </row>
    <row r="150" spans="3:61" x14ac:dyDescent="0.2">
      <c r="C150" s="57"/>
      <c r="D150" s="64">
        <f t="shared" ca="1" si="76"/>
        <v>6.4599999999999778</v>
      </c>
      <c r="E150" s="46">
        <f t="shared" ca="1" si="90"/>
        <v>0.39194139194138722</v>
      </c>
      <c r="F150" s="46">
        <f t="shared" ca="1" si="58"/>
        <v>0.3926373626373576</v>
      </c>
      <c r="G150" s="46">
        <f t="shared" ca="1" si="59"/>
        <v>0.39124542124541661</v>
      </c>
      <c r="H150" s="46">
        <f t="shared" ca="1" si="60"/>
        <v>0.57375417182421451</v>
      </c>
      <c r="I150" s="46">
        <f t="shared" ca="1" si="61"/>
        <v>0.57350081401010145</v>
      </c>
      <c r="J150" s="46">
        <f t="shared" ca="1" si="62"/>
        <v>0.57324768545971716</v>
      </c>
      <c r="L150" s="59"/>
      <c r="M150" s="59"/>
      <c r="O150" s="59"/>
      <c r="P150" s="59"/>
      <c r="R150" s="60">
        <f t="shared" ca="1" si="72"/>
        <v>0.44598042488601297</v>
      </c>
      <c r="S150" s="60">
        <f t="shared" ca="1" si="73"/>
        <v>0.34028669547778817</v>
      </c>
      <c r="T150" s="60">
        <f t="shared" ca="1" si="63"/>
        <v>-0.11579503511919294</v>
      </c>
      <c r="U150" s="60">
        <f t="shared" ca="1" si="74"/>
        <v>-3.019509785191933</v>
      </c>
      <c r="V150" s="60"/>
      <c r="W150" s="106">
        <f t="shared" ca="1" si="75"/>
        <v>1.7054848622151814E-2</v>
      </c>
      <c r="Z150" s="60">
        <f t="shared" ca="1" si="68"/>
        <v>0.48715799562716156</v>
      </c>
      <c r="AA150" s="60">
        <f t="shared" ca="1" si="69"/>
        <v>0.33873444919180701</v>
      </c>
      <c r="AB150" s="60">
        <f t="shared" ca="1" si="88"/>
        <v>-0.11474102706927689</v>
      </c>
      <c r="AC150" s="60">
        <f t="shared" ca="1" si="77"/>
        <v>-3.5700418860659133</v>
      </c>
      <c r="AD150" s="61">
        <f t="shared" ca="1" si="89"/>
        <v>2.8154674367055571E-2</v>
      </c>
      <c r="AE150" s="61">
        <f t="shared" ca="1" si="78"/>
        <v>1.3715774732190215E-2</v>
      </c>
      <c r="AF150" s="61"/>
      <c r="AG150" s="95">
        <f t="shared" ca="1" si="79"/>
        <v>2.8520725552209991</v>
      </c>
      <c r="AH150" s="98">
        <f t="shared" ca="1" si="80"/>
        <v>2.6760367634081708</v>
      </c>
      <c r="AI150" s="98">
        <f t="shared" ca="1" si="81"/>
        <v>2.668148301671708</v>
      </c>
      <c r="AJ150" s="63"/>
      <c r="AK150" s="98">
        <f t="shared" ca="1" si="82"/>
        <v>1.3966515371411761E-2</v>
      </c>
      <c r="AL150" s="63"/>
      <c r="AM150" s="96"/>
      <c r="AX150" s="108">
        <f t="shared" ca="1" si="83"/>
        <v>0.52485602975978463</v>
      </c>
      <c r="AY150" s="108">
        <f t="shared" ca="1" si="84"/>
        <v>0.52493650598155961</v>
      </c>
      <c r="AZ150" s="108">
        <f t="shared" ca="1" si="85"/>
        <v>0.52477559066286794</v>
      </c>
      <c r="BB150" s="40">
        <f ca="1">_xll.EURO(UnderlyingPrice,$D150,IntRate,Yield,AX150,$D$6,1,0)</f>
        <v>1.6719506038551588E-3</v>
      </c>
      <c r="BC150" s="40">
        <f ca="1">_xll.EURO(UnderlyingPrice,$D150*(1+$P$8),IntRate,Yield,AY150,$D$6,1,0)</f>
        <v>1.6556002070136216E-3</v>
      </c>
      <c r="BD150" s="40">
        <f ca="1">_xll.EURO(UnderlyingPrice,$D150*(1-$P$8),IntRate,Yield,AZ150,$D$6,1,0)</f>
        <v>1.6884620902870087E-3</v>
      </c>
      <c r="BF150" s="60">
        <f t="shared" ca="1" si="86"/>
        <v>1.5440538135404193E-2</v>
      </c>
      <c r="BG150" s="40">
        <f t="shared" ca="1" si="87"/>
        <v>1.5486872060655233E-2</v>
      </c>
      <c r="BI150" s="59"/>
    </row>
    <row r="151" spans="3:61" x14ac:dyDescent="0.2">
      <c r="C151" s="57"/>
      <c r="D151" s="64">
        <f t="shared" ca="1" si="76"/>
        <v>6.505999999999978</v>
      </c>
      <c r="E151" s="46">
        <f t="shared" ca="1" si="90"/>
        <v>0.40185304891186768</v>
      </c>
      <c r="F151" s="46">
        <f t="shared" ca="1" si="58"/>
        <v>0.40255397543632365</v>
      </c>
      <c r="G151" s="46">
        <f t="shared" ca="1" si="59"/>
        <v>0.40115212238741171</v>
      </c>
      <c r="H151" s="46">
        <f t="shared" ca="1" si="60"/>
        <v>0.57738854141778151</v>
      </c>
      <c r="I151" s="46">
        <f t="shared" ca="1" si="61"/>
        <v>0.5771301893503048</v>
      </c>
      <c r="J151" s="46">
        <f t="shared" ca="1" si="62"/>
        <v>0.57687205675017628</v>
      </c>
      <c r="L151" s="59"/>
      <c r="M151" s="59"/>
      <c r="O151" s="59"/>
      <c r="P151" s="59"/>
      <c r="R151" s="60">
        <f t="shared" ca="1" si="72"/>
        <v>0.44282716642539866</v>
      </c>
      <c r="S151" s="60">
        <f t="shared" ca="1" si="73"/>
        <v>0.3473822057344374</v>
      </c>
      <c r="T151" s="60">
        <f t="shared" ca="1" si="63"/>
        <v>-0.12067439686092299</v>
      </c>
      <c r="U151" s="60">
        <f t="shared" ca="1" si="74"/>
        <v>-3.1467456421479709</v>
      </c>
      <c r="V151" s="60"/>
      <c r="W151" s="106">
        <f t="shared" ca="1" si="75"/>
        <v>1.505021987203152E-2</v>
      </c>
      <c r="Z151" s="60">
        <f t="shared" ca="1" si="68"/>
        <v>0.48371359541215236</v>
      </c>
      <c r="AA151" s="60">
        <f t="shared" ca="1" si="69"/>
        <v>0.34582995944845624</v>
      </c>
      <c r="AB151" s="60">
        <f t="shared" ca="1" si="88"/>
        <v>-0.11959836085212089</v>
      </c>
      <c r="AC151" s="60">
        <f t="shared" ca="1" si="77"/>
        <v>-3.7211725278448666</v>
      </c>
      <c r="AD151" s="61">
        <f t="shared" ca="1" si="89"/>
        <v>2.4205569495782005E-2</v>
      </c>
      <c r="AE151" s="61">
        <f t="shared" ca="1" si="78"/>
        <v>1.1708563049803434E-2</v>
      </c>
      <c r="AF151" s="61"/>
      <c r="AG151" s="95">
        <f t="shared" ca="1" si="79"/>
        <v>2.9283424014168302</v>
      </c>
      <c r="AH151" s="98">
        <f t="shared" ca="1" si="80"/>
        <v>2.7320094199040583</v>
      </c>
      <c r="AI151" s="98">
        <f t="shared" ca="1" si="81"/>
        <v>2.7241209581675925</v>
      </c>
      <c r="AJ151" s="63"/>
      <c r="AK151" s="98">
        <f t="shared" ca="1" si="82"/>
        <v>1.2412652017414103E-2</v>
      </c>
      <c r="AL151" s="63"/>
      <c r="AM151" s="96"/>
      <c r="AX151" s="108">
        <f t="shared" ca="1" si="83"/>
        <v>0.52600553149298501</v>
      </c>
      <c r="AY151" s="108">
        <f t="shared" ca="1" si="84"/>
        <v>0.52608709060899705</v>
      </c>
      <c r="AZ151" s="108">
        <f t="shared" ca="1" si="85"/>
        <v>0.52592400702507325</v>
      </c>
      <c r="BB151" s="40">
        <f ca="1">_xll.EURO(UnderlyingPrice,$D151,IntRate,Yield,AX151,$D$6,1,0)</f>
        <v>1.4535651212499237E-3</v>
      </c>
      <c r="BC151" s="40">
        <f ca="1">_xll.EURO(UnderlyingPrice,$D151*(1+$P$8),IntRate,Yield,AY151,$D$6,1,0)</f>
        <v>1.4392469109485648E-3</v>
      </c>
      <c r="BD151" s="40">
        <f ca="1">_xll.EURO(UnderlyingPrice,$D151*(1-$P$8),IntRate,Yield,AZ151,$D$6,1,0)</f>
        <v>1.4680256976606007E-3</v>
      </c>
      <c r="BF151" s="60">
        <f t="shared" ca="1" si="86"/>
        <v>1.3453599341869814E-2</v>
      </c>
      <c r="BG151" s="40">
        <f t="shared" ca="1" si="87"/>
        <v>1.3493970866540595E-2</v>
      </c>
      <c r="BI151" s="59"/>
    </row>
    <row r="152" spans="3:61" x14ac:dyDescent="0.2">
      <c r="C152" s="57"/>
      <c r="D152" s="64">
        <f t="shared" ca="1" si="76"/>
        <v>6.5519999999999783</v>
      </c>
      <c r="E152" s="46">
        <f t="shared" ca="1" si="90"/>
        <v>0.41176470588234815</v>
      </c>
      <c r="F152" s="46">
        <f t="shared" ca="1" si="58"/>
        <v>0.41247058823528926</v>
      </c>
      <c r="G152" s="46">
        <f t="shared" ca="1" si="59"/>
        <v>0.41105882352940726</v>
      </c>
      <c r="H152" s="46">
        <f t="shared" ca="1" si="60"/>
        <v>0.58106665499556576</v>
      </c>
      <c r="I152" s="46">
        <f t="shared" ca="1" si="61"/>
        <v>0.58080344982698784</v>
      </c>
      <c r="J152" s="46">
        <f t="shared" ca="1" si="62"/>
        <v>0.58054045398159337</v>
      </c>
      <c r="L152" s="59"/>
      <c r="M152" s="59"/>
      <c r="O152" s="59"/>
      <c r="P152" s="59"/>
      <c r="R152" s="60">
        <f t="shared" ca="1" si="72"/>
        <v>0.43971818448773559</v>
      </c>
      <c r="S152" s="60">
        <f t="shared" ca="1" si="73"/>
        <v>0.354427724234046</v>
      </c>
      <c r="T152" s="60">
        <f t="shared" ca="1" si="63"/>
        <v>-0.12561901170572495</v>
      </c>
      <c r="U152" s="60">
        <f t="shared" ca="1" si="74"/>
        <v>-3.2756830606868261</v>
      </c>
      <c r="V152" s="60"/>
      <c r="W152" s="106">
        <f t="shared" ca="1" si="75"/>
        <v>1.3260945958111659E-2</v>
      </c>
      <c r="Z152" s="60">
        <f t="shared" ca="1" si="68"/>
        <v>0.48031755979112684</v>
      </c>
      <c r="AA152" s="60">
        <f t="shared" ca="1" si="69"/>
        <v>0.35287547794806484</v>
      </c>
      <c r="AB152" s="60">
        <f t="shared" ca="1" si="88"/>
        <v>-0.12452110293707519</v>
      </c>
      <c r="AC152" s="60">
        <f t="shared" ca="1" si="77"/>
        <v>-3.8743382775899464</v>
      </c>
      <c r="AD152" s="61">
        <f t="shared" ca="1" si="89"/>
        <v>2.0768076029097943E-2</v>
      </c>
      <c r="AE152" s="61">
        <f t="shared" ca="1" si="78"/>
        <v>9.9752715998529199E-3</v>
      </c>
      <c r="AF152" s="61"/>
      <c r="AG152" s="95">
        <f t="shared" ca="1" si="79"/>
        <v>3.0046122476126613</v>
      </c>
      <c r="AH152" s="98">
        <f t="shared" ca="1" si="80"/>
        <v>2.787587718370252</v>
      </c>
      <c r="AI152" s="98">
        <f t="shared" ca="1" si="81"/>
        <v>2.7796992566337888</v>
      </c>
      <c r="AJ152" s="63"/>
      <c r="AK152" s="98">
        <f t="shared" ca="1" si="82"/>
        <v>1.1014278932980261E-2</v>
      </c>
      <c r="AL152" s="63"/>
      <c r="AM152" s="96"/>
      <c r="AX152" s="108">
        <f t="shared" ca="1" si="83"/>
        <v>0.52716196153063244</v>
      </c>
      <c r="AY152" s="108">
        <f t="shared" ca="1" si="84"/>
        <v>0.5272445679020179</v>
      </c>
      <c r="AZ152" s="108">
        <f t="shared" ca="1" si="85"/>
        <v>0.52707938724900061</v>
      </c>
      <c r="BB152" s="40">
        <f ca="1">_xll.EURO(UnderlyingPrice,$D152,IntRate,Yield,AX152,$D$6,1,0)</f>
        <v>1.263691015119299E-3</v>
      </c>
      <c r="BC152" s="40">
        <f ca="1">_xll.EURO(UnderlyingPrice,$D152*(1+$P$8),IntRate,Yield,AY152,$D$6,1,0)</f>
        <v>1.251156242803593E-3</v>
      </c>
      <c r="BD152" s="40">
        <f ca="1">_xll.EURO(UnderlyingPrice,$D152*(1-$P$8),IntRate,Yield,AZ152,$D$6,1,0)</f>
        <v>1.2763515160176438E-3</v>
      </c>
      <c r="BF152" s="60">
        <f t="shared" ca="1" si="86"/>
        <v>1.1715106297063221E-2</v>
      </c>
      <c r="BG152" s="40">
        <f t="shared" ca="1" si="87"/>
        <v>1.1750260956487395E-2</v>
      </c>
      <c r="BI152" s="59"/>
    </row>
    <row r="153" spans="3:61" x14ac:dyDescent="0.2">
      <c r="C153" s="57"/>
      <c r="D153" s="64">
        <f t="shared" ca="1" si="76"/>
        <v>6.5979999999999785</v>
      </c>
      <c r="E153" s="46">
        <f t="shared" ca="1" si="90"/>
        <v>0.42167636285282883</v>
      </c>
      <c r="F153" s="46">
        <f t="shared" ca="1" si="58"/>
        <v>0.42238720103425509</v>
      </c>
      <c r="G153" s="46">
        <f t="shared" ca="1" si="59"/>
        <v>0.42096552467140258</v>
      </c>
      <c r="H153" s="46">
        <f t="shared" ca="1" si="60"/>
        <v>0.58478589451848573</v>
      </c>
      <c r="I153" s="46">
        <f t="shared" ca="1" si="61"/>
        <v>0.58451798132420363</v>
      </c>
      <c r="J153" s="46">
        <f t="shared" ca="1" si="62"/>
        <v>0.58425026695723437</v>
      </c>
      <c r="L153" s="59"/>
      <c r="M153" s="59"/>
      <c r="O153" s="59"/>
      <c r="P153" s="59"/>
      <c r="R153" s="60">
        <f t="shared" ca="1" si="72"/>
        <v>0.43665255301055522</v>
      </c>
      <c r="S153" s="60">
        <f t="shared" ca="1" si="73"/>
        <v>0.36142395048966752</v>
      </c>
      <c r="T153" s="60">
        <f t="shared" ca="1" si="63"/>
        <v>-0.13062727198755764</v>
      </c>
      <c r="U153" s="60">
        <f t="shared" ca="1" si="74"/>
        <v>-3.4062801187749874</v>
      </c>
      <c r="V153" s="60"/>
      <c r="W153" s="106">
        <f t="shared" ca="1" si="75"/>
        <v>1.166700607471634E-2</v>
      </c>
      <c r="Z153" s="60">
        <f t="shared" ca="1" si="68"/>
        <v>0.47696887719785747</v>
      </c>
      <c r="AA153" s="60">
        <f t="shared" ca="1" si="69"/>
        <v>0.35987170420368636</v>
      </c>
      <c r="AB153" s="60">
        <f t="shared" ca="1" si="88"/>
        <v>-0.12950764348646554</v>
      </c>
      <c r="AC153" s="60">
        <f t="shared" ca="1" si="77"/>
        <v>-4.0294890469580933</v>
      </c>
      <c r="AD153" s="61">
        <f t="shared" ca="1" si="89"/>
        <v>1.7783414122211263E-2</v>
      </c>
      <c r="AE153" s="61">
        <f t="shared" ca="1" si="78"/>
        <v>8.482135066615628E-3</v>
      </c>
      <c r="AF153" s="61"/>
      <c r="AG153" s="95">
        <f t="shared" ca="1" si="79"/>
        <v>3.0808820938084924</v>
      </c>
      <c r="AH153" s="98">
        <f t="shared" ca="1" si="80"/>
        <v>2.8427771768882533</v>
      </c>
      <c r="AI153" s="98">
        <f t="shared" ca="1" si="81"/>
        <v>2.8348887151517896</v>
      </c>
      <c r="AJ153" s="63"/>
      <c r="AK153" s="98">
        <f t="shared" ca="1" si="82"/>
        <v>9.7584178833182225E-3</v>
      </c>
      <c r="AL153" s="63"/>
      <c r="AM153" s="96"/>
      <c r="AX153" s="108">
        <f t="shared" ca="1" si="83"/>
        <v>0.52832471851622231</v>
      </c>
      <c r="AY153" s="108">
        <f t="shared" ca="1" si="84"/>
        <v>0.52840833560163158</v>
      </c>
      <c r="AZ153" s="108">
        <f t="shared" ca="1" si="85"/>
        <v>0.52824113087972946</v>
      </c>
      <c r="BB153" s="40">
        <f ca="1">_xll.EURO(UnderlyingPrice,$D153,IntRate,Yield,AX153,$D$6,1,0)</f>
        <v>1.098644474308557E-3</v>
      </c>
      <c r="BC153" s="40">
        <f ca="1">_xll.EURO(UnderlyingPrice,$D153*(1+$P$8),IntRate,Yield,AY153,$D$6,1,0)</f>
        <v>1.0876738106592419E-3</v>
      </c>
      <c r="BD153" s="40">
        <f ca="1">_xll.EURO(UnderlyingPrice,$D153*(1-$P$8),IntRate,Yield,AZ153,$D$6,1,0)</f>
        <v>1.1097261013280728E-3</v>
      </c>
      <c r="BF153" s="60">
        <f t="shared" ca="1" si="86"/>
        <v>1.0195652094475623E-2</v>
      </c>
      <c r="BG153" s="40">
        <f t="shared" ca="1" si="87"/>
        <v>1.0226247179820987E-2</v>
      </c>
      <c r="BI153" s="59"/>
    </row>
    <row r="154" spans="3:61" x14ac:dyDescent="0.2">
      <c r="C154" s="57"/>
      <c r="D154" s="64">
        <f t="shared" ca="1" si="76"/>
        <v>6.6439999999999788</v>
      </c>
      <c r="E154" s="46">
        <f t="shared" ca="1" si="90"/>
        <v>0.4315880198233093</v>
      </c>
      <c r="F154" s="46">
        <f t="shared" ca="1" si="58"/>
        <v>0.43230381383322092</v>
      </c>
      <c r="G154" s="46">
        <f t="shared" ca="1" si="59"/>
        <v>0.43087222581339768</v>
      </c>
      <c r="H154" s="46">
        <f t="shared" ca="1" si="60"/>
        <v>0.58854364194745901</v>
      </c>
      <c r="I154" s="46">
        <f t="shared" ca="1" si="61"/>
        <v>0.58827116972600479</v>
      </c>
      <c r="J154" s="46">
        <f t="shared" ca="1" si="62"/>
        <v>0.58799888548036594</v>
      </c>
      <c r="L154" s="59"/>
      <c r="M154" s="59"/>
      <c r="O154" s="59"/>
      <c r="P154" s="59"/>
      <c r="R154" s="60">
        <f t="shared" ca="1" si="72"/>
        <v>0.43362937157791137</v>
      </c>
      <c r="S154" s="60">
        <f t="shared" ca="1" si="73"/>
        <v>0.36837156943432631</v>
      </c>
      <c r="T154" s="60">
        <f t="shared" ca="1" si="63"/>
        <v>-0.1356976131675087</v>
      </c>
      <c r="U154" s="60">
        <f t="shared" ca="1" si="74"/>
        <v>-3.5384960189762751</v>
      </c>
      <c r="V154" s="60"/>
      <c r="W154" s="106">
        <f t="shared" ca="1" si="75"/>
        <v>1.0249760748127284E-2</v>
      </c>
      <c r="Z154" s="60">
        <f t="shared" ca="1" si="68"/>
        <v>0.47366656408059354</v>
      </c>
      <c r="AA154" s="60">
        <f t="shared" ca="1" si="69"/>
        <v>0.36681932314834514</v>
      </c>
      <c r="AB154" s="60">
        <f t="shared" ca="1" si="88"/>
        <v>-0.13455641583501007</v>
      </c>
      <c r="AC154" s="60">
        <f t="shared" ca="1" si="77"/>
        <v>-4.1865760908681402</v>
      </c>
      <c r="AD154" s="61">
        <f t="shared" ca="1" si="89"/>
        <v>1.519823325866361E-2</v>
      </c>
      <c r="AE154" s="61">
        <f t="shared" ca="1" si="78"/>
        <v>7.1988949277265952E-3</v>
      </c>
      <c r="AF154" s="61"/>
      <c r="AG154" s="95">
        <f t="shared" ca="1" si="79"/>
        <v>3.1571519400043235</v>
      </c>
      <c r="AH154" s="98">
        <f t="shared" ca="1" si="80"/>
        <v>2.8975831985255662</v>
      </c>
      <c r="AI154" s="98">
        <f t="shared" ca="1" si="81"/>
        <v>2.8896947367891013</v>
      </c>
      <c r="AJ154" s="63"/>
      <c r="AK154" s="98">
        <f t="shared" ca="1" si="82"/>
        <v>8.6327870611025773E-3</v>
      </c>
      <c r="AL154" s="63"/>
      <c r="AM154" s="96"/>
      <c r="AX154" s="108">
        <f t="shared" ca="1" si="83"/>
        <v>0.5294932010932496</v>
      </c>
      <c r="AY154" s="108">
        <f t="shared" ca="1" si="84"/>
        <v>0.52957779144884753</v>
      </c>
      <c r="AZ154" s="108">
        <f t="shared" ca="1" si="85"/>
        <v>0.52940863746233868</v>
      </c>
      <c r="BB154" s="40">
        <f ca="1">_xll.EURO(UnderlyingPrice,$D154,IntRate,Yield,AX154,$D$6,1,0)</f>
        <v>9.5520572423635555E-4</v>
      </c>
      <c r="BC154" s="40">
        <f ca="1">_xll.EURO(UnderlyingPrice,$D154*(1+$P$8),IntRate,Yield,AY154,$D$6,1,0)</f>
        <v>9.4560600541121476E-4</v>
      </c>
      <c r="BD154" s="40">
        <f ca="1">_xll.EURO(UnderlyingPrice,$D154*(1-$P$8),IntRate,Yield,AZ154,$D$6,1,0)</f>
        <v>9.6490331813859145E-4</v>
      </c>
      <c r="BF154" s="60">
        <f t="shared" ca="1" si="86"/>
        <v>8.86896336421974E-3</v>
      </c>
      <c r="BG154" s="40">
        <f t="shared" ca="1" si="87"/>
        <v>8.8955773255964959E-3</v>
      </c>
      <c r="BI154" s="59"/>
    </row>
    <row r="155" spans="3:61" x14ac:dyDescent="0.2">
      <c r="C155" s="57"/>
      <c r="D155" s="64">
        <f t="shared" ca="1" si="76"/>
        <v>6.6899999999999791</v>
      </c>
      <c r="E155" s="46">
        <f t="shared" ca="1" si="90"/>
        <v>0.44149967679378999</v>
      </c>
      <c r="F155" s="46">
        <f t="shared" ca="1" si="58"/>
        <v>0.44222042663218675</v>
      </c>
      <c r="G155" s="46">
        <f t="shared" ca="1" si="59"/>
        <v>0.44077892695539322</v>
      </c>
      <c r="H155" s="46">
        <f t="shared" ca="1" si="60"/>
        <v>0.59233727924340385</v>
      </c>
      <c r="I155" s="46">
        <f t="shared" ca="1" si="61"/>
        <v>0.59206040091644407</v>
      </c>
      <c r="J155" s="46">
        <f t="shared" ca="1" si="62"/>
        <v>0.59178369935425479</v>
      </c>
      <c r="L155" s="59"/>
      <c r="M155" s="59"/>
      <c r="O155" s="59"/>
      <c r="P155" s="59"/>
      <c r="R155" s="60">
        <f t="shared" ca="1" si="72"/>
        <v>0.43064776453866116</v>
      </c>
      <c r="S155" s="60">
        <f t="shared" ca="1" si="73"/>
        <v>0.37527125182341509</v>
      </c>
      <c r="T155" s="60">
        <f t="shared" ca="1" si="63"/>
        <v>-0.14082851244511302</v>
      </c>
      <c r="U155" s="60">
        <f t="shared" ca="1" si="74"/>
        <v>-3.6722910522401198</v>
      </c>
      <c r="V155" s="60"/>
      <c r="W155" s="106">
        <f t="shared" ca="1" si="75"/>
        <v>8.9919340429359413E-3</v>
      </c>
      <c r="Z155" s="60">
        <f t="shared" ca="1" si="68"/>
        <v>0.47040966393893319</v>
      </c>
      <c r="AA155" s="60">
        <f t="shared" ca="1" si="69"/>
        <v>0.37371900553743392</v>
      </c>
      <c r="AB155" s="60">
        <f t="shared" ca="1" si="88"/>
        <v>-0.13966589509988855</v>
      </c>
      <c r="AC155" s="60">
        <f t="shared" ca="1" si="77"/>
        <v>-4.3455519642546321</v>
      </c>
      <c r="AD155" s="61">
        <f t="shared" ca="1" si="89"/>
        <v>1.2964350414502251E-2</v>
      </c>
      <c r="AE155" s="61">
        <f t="shared" ca="1" si="78"/>
        <v>6.0985557216725736E-3</v>
      </c>
      <c r="AF155" s="61"/>
      <c r="AG155" s="95">
        <f t="shared" ca="1" si="79"/>
        <v>3.2334217862001546</v>
      </c>
      <c r="AH155" s="98">
        <f t="shared" ca="1" si="80"/>
        <v>2.9520110745099983</v>
      </c>
      <c r="AI155" s="98">
        <f t="shared" ca="1" si="81"/>
        <v>2.9441226127735352</v>
      </c>
      <c r="AJ155" s="63"/>
      <c r="AK155" s="98">
        <f t="shared" ca="1" si="82"/>
        <v>7.6258262709419473E-3</v>
      </c>
      <c r="AL155" s="63"/>
      <c r="AM155" s="96"/>
      <c r="AX155" s="108">
        <f t="shared" ca="1" si="83"/>
        <v>0.53066680790521015</v>
      </c>
      <c r="AY155" s="108">
        <f t="shared" ca="1" si="84"/>
        <v>0.53075233318467518</v>
      </c>
      <c r="AZ155" s="108">
        <f t="shared" ca="1" si="85"/>
        <v>0.5305813065419076</v>
      </c>
      <c r="BB155" s="40">
        <f ca="1">_xll.EURO(UnderlyingPrice,$D155,IntRate,Yield,AX155,$D$6,1,0)</f>
        <v>8.3056338612739686E-4</v>
      </c>
      <c r="BC155" s="40">
        <f ca="1">_xll.EURO(UnderlyingPrice,$D155*(1+$P$8),IntRate,Yield,AY155,$D$6,1,0)</f>
        <v>8.2216467425108922E-4</v>
      </c>
      <c r="BD155" s="40">
        <f ca="1">_xll.EURO(UnderlyingPrice,$D155*(1-$P$8),IntRate,Yield,AZ155,$D$6,1,0)</f>
        <v>8.3904838370239126E-4</v>
      </c>
      <c r="BF155" s="60">
        <f t="shared" ca="1" si="86"/>
        <v>7.7116369555673666E-3</v>
      </c>
      <c r="BG155" s="40">
        <f t="shared" ca="1" si="87"/>
        <v>7.7347780149740414E-3</v>
      </c>
      <c r="BI155" s="59"/>
    </row>
    <row r="156" spans="3:61" x14ac:dyDescent="0.2">
      <c r="C156" s="57"/>
      <c r="D156" s="64">
        <f t="shared" ca="1" si="76"/>
        <v>6.7359999999999793</v>
      </c>
      <c r="E156" s="46">
        <f t="shared" ca="1" si="90"/>
        <v>0.45141133376427045</v>
      </c>
      <c r="F156" s="46">
        <f t="shared" ca="1" si="58"/>
        <v>0.45213703943115258</v>
      </c>
      <c r="G156" s="46">
        <f t="shared" ca="1" si="59"/>
        <v>0.45068562809738832</v>
      </c>
      <c r="H156" s="46">
        <f t="shared" ca="1" si="60"/>
        <v>0.59616418836723772</v>
      </c>
      <c r="I156" s="46">
        <f t="shared" ca="1" si="61"/>
        <v>0.59588306077957409</v>
      </c>
      <c r="J156" s="46">
        <f t="shared" ca="1" si="62"/>
        <v>0.59560209838216693</v>
      </c>
      <c r="L156" s="59"/>
      <c r="M156" s="59"/>
      <c r="O156" s="59"/>
      <c r="P156" s="59"/>
      <c r="R156" s="60">
        <f t="shared" ca="1" si="72"/>
        <v>0.42770688016087333</v>
      </c>
      <c r="S156" s="60">
        <f t="shared" ca="1" si="73"/>
        <v>0.38212365462330361</v>
      </c>
      <c r="T156" s="60">
        <f t="shared" ca="1" si="63"/>
        <v>-0.14601848742266982</v>
      </c>
      <c r="U156" s="60">
        <f t="shared" ca="1" si="74"/>
        <v>-3.8076265630718491</v>
      </c>
      <c r="V156" s="60"/>
      <c r="W156" s="106">
        <f t="shared" ca="1" si="75"/>
        <v>7.877580581757004E-3</v>
      </c>
      <c r="Z156" s="60">
        <f t="shared" ca="1" si="68"/>
        <v>0.46719724640015781</v>
      </c>
      <c r="AA156" s="60">
        <f t="shared" ca="1" si="69"/>
        <v>0.38057140833732245</v>
      </c>
      <c r="AB156" s="60">
        <f t="shared" ca="1" si="88"/>
        <v>-0.14483459684385303</v>
      </c>
      <c r="AC156" s="60">
        <f t="shared" ca="1" si="77"/>
        <v>-4.5063704804719755</v>
      </c>
      <c r="AD156" s="61">
        <f t="shared" ca="1" si="89"/>
        <v>1.1038451833141592E-2</v>
      </c>
      <c r="AE156" s="61">
        <f t="shared" ca="1" si="78"/>
        <v>5.1571343009645257E-3</v>
      </c>
      <c r="AF156" s="61"/>
      <c r="AG156" s="95">
        <f t="shared" ca="1" si="79"/>
        <v>3.3096916323959857</v>
      </c>
      <c r="AH156" s="98">
        <f t="shared" ca="1" si="80"/>
        <v>3.00606598729519</v>
      </c>
      <c r="AI156" s="98">
        <f t="shared" ca="1" si="81"/>
        <v>2.9981775255587251</v>
      </c>
      <c r="AJ156" s="63"/>
      <c r="AK156" s="98">
        <f t="shared" ca="1" si="82"/>
        <v>6.7267085233393316E-3</v>
      </c>
      <c r="AL156" s="63"/>
      <c r="AM156" s="96"/>
      <c r="AX156" s="108">
        <f t="shared" ca="1" si="83"/>
        <v>0.53184493759559903</v>
      </c>
      <c r="AY156" s="108">
        <f t="shared" ca="1" si="84"/>
        <v>0.53193135855012419</v>
      </c>
      <c r="AZ156" s="108">
        <f t="shared" ca="1" si="85"/>
        <v>0.53175853766351522</v>
      </c>
      <c r="BB156" s="40">
        <f ca="1">_xll.EURO(UnderlyingPrice,$D156,IntRate,Yield,AX156,$D$6,1,0)</f>
        <v>7.2226491088687311E-4</v>
      </c>
      <c r="BC156" s="40">
        <f ca="1">_xll.EURO(UnderlyingPrice,$D156*(1+$P$8),IntRate,Yield,AY156,$D$6,1,0)</f>
        <v>7.1491784749632553E-4</v>
      </c>
      <c r="BD156" s="40">
        <f ca="1">_xll.EURO(UnderlyingPrice,$D156*(1-$P$8),IntRate,Yield,AZ156,$D$6,1,0)</f>
        <v>7.296880079311896E-4</v>
      </c>
      <c r="BF156" s="60">
        <f t="shared" ca="1" si="86"/>
        <v>6.7028838707698588E-3</v>
      </c>
      <c r="BG156" s="40">
        <f t="shared" ca="1" si="87"/>
        <v>6.722997866636527E-3</v>
      </c>
      <c r="BI156" s="59"/>
    </row>
    <row r="157" spans="3:61" x14ac:dyDescent="0.2">
      <c r="C157" s="57"/>
      <c r="D157" s="64">
        <f t="shared" ca="1" si="76"/>
        <v>6.7819999999999796</v>
      </c>
      <c r="E157" s="46">
        <f t="shared" ca="1" si="90"/>
        <v>0.46132299073475114</v>
      </c>
      <c r="F157" s="46">
        <f t="shared" ca="1" si="58"/>
        <v>0.46205365223011841</v>
      </c>
      <c r="G157" s="46">
        <f t="shared" ca="1" si="59"/>
        <v>0.46059232923938365</v>
      </c>
      <c r="H157" s="46">
        <f t="shared" ca="1" si="60"/>
        <v>0.600021751279879</v>
      </c>
      <c r="I157" s="46">
        <f t="shared" ca="1" si="61"/>
        <v>0.59973653519944792</v>
      </c>
      <c r="J157" s="46">
        <f t="shared" ca="1" si="62"/>
        <v>0.59945147236736884</v>
      </c>
      <c r="L157" s="59"/>
      <c r="M157" s="59"/>
      <c r="O157" s="59"/>
      <c r="P157" s="59"/>
      <c r="R157" s="60">
        <f t="shared" ca="1" si="72"/>
        <v>0.42480588982064915</v>
      </c>
      <c r="S157" s="60">
        <f t="shared" ca="1" si="73"/>
        <v>0.38892942138672504</v>
      </c>
      <c r="T157" s="60">
        <f t="shared" ca="1" si="63"/>
        <v>-0.15126609482021272</v>
      </c>
      <c r="U157" s="60">
        <f t="shared" ca="1" si="74"/>
        <v>-3.9444649160238234</v>
      </c>
      <c r="V157" s="60"/>
      <c r="W157" s="106">
        <f t="shared" ca="1" si="75"/>
        <v>6.8920405725326301E-3</v>
      </c>
      <c r="Z157" s="60">
        <f t="shared" ca="1" si="68"/>
        <v>0.46402840633315579</v>
      </c>
      <c r="AA157" s="60">
        <f t="shared" ca="1" si="69"/>
        <v>0.38737717510074388</v>
      </c>
      <c r="AB157" s="60">
        <f t="shared" ca="1" si="88"/>
        <v>-0.15006107578903238</v>
      </c>
      <c r="AC157" s="60">
        <f t="shared" ca="1" si="77"/>
        <v>-4.6689866712758663</v>
      </c>
      <c r="AD157" s="61">
        <f t="shared" ca="1" si="89"/>
        <v>9.3817715304415211E-3</v>
      </c>
      <c r="AE157" s="61">
        <f t="shared" ca="1" si="78"/>
        <v>4.3534084918525513E-3</v>
      </c>
      <c r="AF157" s="61"/>
      <c r="AG157" s="95">
        <f t="shared" ca="1" si="79"/>
        <v>3.3859614785918168</v>
      </c>
      <c r="AH157" s="98">
        <f t="shared" ca="1" si="80"/>
        <v>3.0597530135218265</v>
      </c>
      <c r="AI157" s="98">
        <f t="shared" ca="1" si="81"/>
        <v>3.0518645517853615</v>
      </c>
      <c r="AJ157" s="63"/>
      <c r="AK157" s="98">
        <f t="shared" ca="1" si="82"/>
        <v>5.9253401644643695E-3</v>
      </c>
      <c r="AL157" s="63"/>
      <c r="AM157" s="63"/>
      <c r="AX157" s="108">
        <f t="shared" ca="1" si="83"/>
        <v>0.53302698880791155</v>
      </c>
      <c r="AY157" s="108">
        <f t="shared" ca="1" si="84"/>
        <v>0.53311426528620365</v>
      </c>
      <c r="AZ157" s="108">
        <f t="shared" ca="1" si="85"/>
        <v>0.53293973037224074</v>
      </c>
      <c r="BB157" s="40">
        <f ca="1">_xll.EURO(UnderlyingPrice,$D157,IntRate,Yield,AX157,$D$6,1,0)</f>
        <v>6.2817254645213504E-4</v>
      </c>
      <c r="BC157" s="40">
        <f ca="1">_xll.EURO(UnderlyingPrice,$D157*(1+$P$8),IntRate,Yield,AY157,$D$6,1,0)</f>
        <v>6.2174597713561541E-4</v>
      </c>
      <c r="BD157" s="40">
        <f ca="1">_xll.EURO(UnderlyingPrice,$D157*(1-$P$8),IntRate,Yield,AZ157,$D$6,1,0)</f>
        <v>6.3466608851790382E-4</v>
      </c>
      <c r="BF157" s="60">
        <f t="shared" ca="1" si="86"/>
        <v>5.8242840541754964E-3</v>
      </c>
      <c r="BG157" s="40">
        <f t="shared" ca="1" si="87"/>
        <v>5.8417615500788427E-3</v>
      </c>
      <c r="BI157" s="59"/>
    </row>
    <row r="158" spans="3:61" x14ac:dyDescent="0.2">
      <c r="C158" s="57"/>
      <c r="D158" s="64">
        <f t="shared" ca="1" si="76"/>
        <v>6.8279999999999799</v>
      </c>
      <c r="E158" s="46">
        <f t="shared" ca="1" si="90"/>
        <v>0.4712346477052316</v>
      </c>
      <c r="F158" s="46">
        <f t="shared" ca="1" si="58"/>
        <v>0.47197026502908401</v>
      </c>
      <c r="G158" s="46">
        <f t="shared" ca="1" si="59"/>
        <v>0.47049903038137919</v>
      </c>
      <c r="H158" s="46">
        <f t="shared" ca="1" si="60"/>
        <v>0.60390734994224526</v>
      </c>
      <c r="I158" s="46">
        <f t="shared" ca="1" si="61"/>
        <v>0.60361821006011807</v>
      </c>
      <c r="J158" s="46">
        <f t="shared" ca="1" si="62"/>
        <v>0.60332921111312721</v>
      </c>
      <c r="L158" s="59"/>
      <c r="M158" s="59"/>
      <c r="O158" s="59"/>
      <c r="P158" s="59"/>
      <c r="R158" s="60">
        <f t="shared" ca="1" si="72"/>
        <v>0.42194398722373205</v>
      </c>
      <c r="S158" s="60">
        <f t="shared" ca="1" si="73"/>
        <v>0.39568918261547231</v>
      </c>
      <c r="T158" s="60">
        <f t="shared" ca="1" si="63"/>
        <v>-0.15656992923890059</v>
      </c>
      <c r="U158" s="60">
        <f t="shared" ca="1" si="74"/>
        <v>-4.0827694634492016</v>
      </c>
      <c r="V158" s="60"/>
      <c r="W158" s="106">
        <f t="shared" ca="1" si="75"/>
        <v>6.0218856691539018E-3</v>
      </c>
      <c r="Z158" s="60">
        <f t="shared" ca="1" si="68"/>
        <v>0.46090226299816378</v>
      </c>
      <c r="AA158" s="60">
        <f t="shared" ca="1" si="69"/>
        <v>0.39413693632949115</v>
      </c>
      <c r="AB158" s="60">
        <f t="shared" ca="1" si="88"/>
        <v>-0.15534392457919735</v>
      </c>
      <c r="AC158" s="60">
        <f t="shared" ca="1" si="77"/>
        <v>-4.833356748312517</v>
      </c>
      <c r="AD158" s="61">
        <f t="shared" ca="1" si="89"/>
        <v>7.9597574689689744E-3</v>
      </c>
      <c r="AE158" s="61">
        <f t="shared" ca="1" si="78"/>
        <v>3.6686702303643367E-3</v>
      </c>
      <c r="AF158" s="61"/>
      <c r="AG158" s="95">
        <f t="shared" ca="1" si="79"/>
        <v>3.4622313247876479</v>
      </c>
      <c r="AH158" s="98">
        <f t="shared" ca="1" si="80"/>
        <v>3.1130771268787636</v>
      </c>
      <c r="AI158" s="98">
        <f t="shared" ca="1" si="81"/>
        <v>3.1051886651423009</v>
      </c>
      <c r="AJ158" s="63"/>
      <c r="AK158" s="98">
        <f t="shared" ca="1" si="82"/>
        <v>5.2123514980019631E-3</v>
      </c>
      <c r="AL158" s="63"/>
      <c r="AM158" s="63"/>
      <c r="AX158" s="108">
        <f t="shared" ca="1" si="83"/>
        <v>0.53421236018564289</v>
      </c>
      <c r="AY158" s="108">
        <f t="shared" ca="1" si="84"/>
        <v>0.53430045113392344</v>
      </c>
      <c r="AZ158" s="108">
        <f t="shared" ca="1" si="85"/>
        <v>0.53412428421316327</v>
      </c>
      <c r="BB158" s="40">
        <f ca="1">_xll.EURO(UnderlyingPrice,$D158,IntRate,Yield,AX158,$D$6,1,0)</f>
        <v>5.464243202086827E-4</v>
      </c>
      <c r="BC158" s="40">
        <f ca="1">_xll.EURO(UnderlyingPrice,$D158*(1+$P$8),IntRate,Yield,AY158,$D$6,1,0)</f>
        <v>5.408031687407916E-4</v>
      </c>
      <c r="BD158" s="40">
        <f ca="1">_xll.EURO(UnderlyingPrice,$D158*(1-$P$8),IntRate,Yield,AZ158,$D$6,1,0)</f>
        <v>5.5210444278787178E-4</v>
      </c>
      <c r="BF158" s="60">
        <f t="shared" ca="1" si="86"/>
        <v>5.0595545014494635E-3</v>
      </c>
      <c r="BG158" s="40">
        <f t="shared" ca="1" si="87"/>
        <v>5.0747371989706197E-3</v>
      </c>
      <c r="BI158" s="59"/>
    </row>
    <row r="159" spans="3:61" x14ac:dyDescent="0.2">
      <c r="C159" s="57"/>
      <c r="D159" s="64">
        <f t="shared" ca="1" si="76"/>
        <v>6.8739999999999801</v>
      </c>
      <c r="E159" s="46">
        <f t="shared" ca="1" si="90"/>
        <v>0.48114630467571207</v>
      </c>
      <c r="F159" s="46">
        <f t="shared" ca="1" si="58"/>
        <v>0.48188687782805006</v>
      </c>
      <c r="G159" s="46">
        <f t="shared" ca="1" si="59"/>
        <v>0.48040573152337429</v>
      </c>
      <c r="H159" s="46">
        <f t="shared" ca="1" si="60"/>
        <v>0.60781836631525465</v>
      </c>
      <c r="I159" s="46">
        <f t="shared" ca="1" si="61"/>
        <v>0.60752547124563738</v>
      </c>
      <c r="J159" s="46">
        <f t="shared" ca="1" si="62"/>
        <v>0.60723270442270827</v>
      </c>
      <c r="L159" s="59"/>
      <c r="M159" s="59"/>
      <c r="O159" s="59"/>
      <c r="P159" s="59"/>
      <c r="R159" s="60">
        <f t="shared" ca="1" si="72"/>
        <v>0.41912038765837101</v>
      </c>
      <c r="S159" s="60">
        <f t="shared" ca="1" si="73"/>
        <v>0.40240355611092027</v>
      </c>
      <c r="T159" s="60">
        <f t="shared" ca="1" si="63"/>
        <v>-0.16192862197071456</v>
      </c>
      <c r="U159" s="60">
        <f t="shared" ca="1" si="74"/>
        <v>-4.2225045144632087</v>
      </c>
      <c r="V159" s="60"/>
      <c r="W159" s="106">
        <f t="shared" ca="1" si="75"/>
        <v>5.2548581344504302E-3</v>
      </c>
      <c r="Z159" s="60">
        <f t="shared" ca="1" si="68"/>
        <v>0.45781795923064622</v>
      </c>
      <c r="AA159" s="60">
        <f t="shared" ca="1" si="69"/>
        <v>0.40085130982493911</v>
      </c>
      <c r="AB159" s="60">
        <f t="shared" ca="1" si="88"/>
        <v>-0.16068177258836933</v>
      </c>
      <c r="AC159" s="60">
        <f t="shared" ca="1" si="77"/>
        <v>-4.9994380660498239</v>
      </c>
      <c r="AD159" s="61">
        <f t="shared" ca="1" si="89"/>
        <v>6.741734344278002E-3</v>
      </c>
      <c r="AE159" s="61">
        <f t="shared" ca="1" si="78"/>
        <v>3.0864870591725138E-3</v>
      </c>
      <c r="AF159" s="61"/>
      <c r="AG159" s="95">
        <f t="shared" ca="1" si="79"/>
        <v>3.538501170983479</v>
      </c>
      <c r="AH159" s="98">
        <f t="shared" ca="1" si="80"/>
        <v>3.1660432008681028</v>
      </c>
      <c r="AI159" s="98">
        <f t="shared" ca="1" si="81"/>
        <v>3.1581547391316369</v>
      </c>
      <c r="AJ159" s="63"/>
      <c r="AK159" s="98">
        <f t="shared" ca="1" si="82"/>
        <v>4.5790796764890347E-3</v>
      </c>
      <c r="AL159" s="63"/>
      <c r="AM159" s="63"/>
      <c r="AX159" s="108">
        <f t="shared" ca="1" si="83"/>
        <v>0.53540045037228878</v>
      </c>
      <c r="AY159" s="108">
        <f t="shared" ca="1" si="84"/>
        <v>0.53548931383429288</v>
      </c>
      <c r="AZ159" s="108">
        <f t="shared" ca="1" si="85"/>
        <v>0.53531159873136203</v>
      </c>
      <c r="BB159" s="40">
        <f ca="1">_xll.EURO(UnderlyingPrice,$D159,IntRate,Yield,AX159,$D$6,1,0)</f>
        <v>4.7539954595974925E-4</v>
      </c>
      <c r="BC159" s="40">
        <f ca="1">_xll.EURO(UnderlyingPrice,$D159*(1+$P$8),IntRate,Yield,AY159,$D$6,1,0)</f>
        <v>4.7048291670805445E-4</v>
      </c>
      <c r="BD159" s="40">
        <f ca="1">_xll.EURO(UnderlyingPrice,$D159*(1-$P$8),IntRate,Yield,AZ159,$D$6,1,0)</f>
        <v>4.8036808532003414E-4</v>
      </c>
      <c r="BF159" s="60">
        <f t="shared" ca="1" si="86"/>
        <v>4.3943320760511419E-3</v>
      </c>
      <c r="BG159" s="40">
        <f t="shared" ca="1" si="87"/>
        <v>4.407518575909793E-3</v>
      </c>
      <c r="BI159" s="59"/>
    </row>
    <row r="160" spans="3:61" x14ac:dyDescent="0.2">
      <c r="C160" s="57"/>
      <c r="D160" s="64">
        <f t="shared" ca="1" si="76"/>
        <v>6.9199999999999804</v>
      </c>
      <c r="E160" s="46">
        <f t="shared" ca="1" si="90"/>
        <v>0.49105796164619275</v>
      </c>
      <c r="F160" s="46">
        <f t="shared" ca="1" si="58"/>
        <v>0.49180349062701567</v>
      </c>
      <c r="G160" s="46">
        <f t="shared" ca="1" si="59"/>
        <v>0.49031243266536961</v>
      </c>
      <c r="H160" s="46">
        <f t="shared" ca="1" si="60"/>
        <v>0.61175218235982498</v>
      </c>
      <c r="I160" s="46">
        <f t="shared" ca="1" si="61"/>
        <v>0.61145570464005883</v>
      </c>
      <c r="J160" s="46">
        <f t="shared" ca="1" si="62"/>
        <v>0.61115934209937839</v>
      </c>
      <c r="L160" s="59"/>
      <c r="M160" s="59"/>
      <c r="O160" s="59"/>
      <c r="P160" s="59"/>
      <c r="R160" s="60">
        <f t="shared" ca="1" si="72"/>
        <v>0.41633432727798297</v>
      </c>
      <c r="S160" s="60">
        <f t="shared" ca="1" si="73"/>
        <v>0.40907314731285649</v>
      </c>
      <c r="T160" s="60">
        <f t="shared" ca="1" si="63"/>
        <v>-0.16734083985244599</v>
      </c>
      <c r="U160" s="60">
        <f t="shared" ca="1" si="74"/>
        <v>-4.3636353050593435</v>
      </c>
      <c r="V160" s="60"/>
      <c r="W160" s="106">
        <f t="shared" ca="1" si="75"/>
        <v>4.5798054357951545E-3</v>
      </c>
      <c r="Z160" s="60">
        <f t="shared" ca="1" si="68"/>
        <v>0.4547746606577257</v>
      </c>
      <c r="AA160" s="60">
        <f t="shared" ca="1" si="69"/>
        <v>0.40752090102687533</v>
      </c>
      <c r="AB160" s="60">
        <f t="shared" ca="1" si="88"/>
        <v>-0.16607328477375632</v>
      </c>
      <c r="AC160" s="60">
        <f t="shared" ca="1" si="77"/>
        <v>-5.1671890860877143</v>
      </c>
      <c r="AD160" s="61">
        <f t="shared" ca="1" si="89"/>
        <v>5.700570131418576E-3</v>
      </c>
      <c r="AE160" s="61">
        <f t="shared" ca="1" si="78"/>
        <v>2.5924748470714499E-3</v>
      </c>
      <c r="AF160" s="61"/>
      <c r="AG160" s="95">
        <f t="shared" ca="1" si="79"/>
        <v>3.6147710171793102</v>
      </c>
      <c r="AH160" s="98">
        <f t="shared" ca="1" si="80"/>
        <v>3.2186560114780383</v>
      </c>
      <c r="AI160" s="98">
        <f t="shared" ca="1" si="81"/>
        <v>3.2107675497415737</v>
      </c>
      <c r="AJ160" s="63"/>
      <c r="AK160" s="98">
        <f t="shared" ca="1" si="82"/>
        <v>4.0175454574628332E-3</v>
      </c>
      <c r="AL160" s="63"/>
      <c r="AM160" s="63"/>
      <c r="AX160" s="108">
        <f t="shared" ca="1" si="83"/>
        <v>0.53659065801134431</v>
      </c>
      <c r="AY160" s="108">
        <f t="shared" ca="1" si="84"/>
        <v>0.53668025112832141</v>
      </c>
      <c r="AZ160" s="108">
        <f t="shared" ca="1" si="85"/>
        <v>0.53650107347191622</v>
      </c>
      <c r="BB160" s="40">
        <f ca="1">_xll.EURO(UnderlyingPrice,$D160,IntRate,Yield,AX160,$D$6,1,0)</f>
        <v>4.1368839614163051E-4</v>
      </c>
      <c r="BC160" s="40">
        <f ca="1">_xll.EURO(UnderlyingPrice,$D160*(1+$P$8),IntRate,Yield,AY160,$D$6,1,0)</f>
        <v>4.0938788430108959E-4</v>
      </c>
      <c r="BD160" s="40">
        <f ca="1">_xll.EURO(UnderlyingPrice,$D160*(1-$P$8),IntRate,Yield,AZ160,$D$6,1,0)</f>
        <v>4.1803459127330751E-4</v>
      </c>
      <c r="BF160" s="60">
        <f t="shared" ca="1" si="86"/>
        <v>3.8159720618863419E-3</v>
      </c>
      <c r="BG160" s="40">
        <f t="shared" ca="1" si="87"/>
        <v>3.8274230205721719E-3</v>
      </c>
      <c r="BI160" s="59"/>
    </row>
    <row r="161" spans="3:61" x14ac:dyDescent="0.2">
      <c r="C161" s="57"/>
      <c r="D161" s="64">
        <f t="shared" ca="1" si="76"/>
        <v>6.9659999999999807</v>
      </c>
      <c r="E161" s="46">
        <f t="shared" ca="1" si="90"/>
        <v>0.50096961861667322</v>
      </c>
      <c r="F161" s="46">
        <f t="shared" ca="1" si="58"/>
        <v>0.5017201034259815</v>
      </c>
      <c r="G161" s="46">
        <f t="shared" ca="1" si="59"/>
        <v>0.50021913380736516</v>
      </c>
      <c r="H161" s="46">
        <f t="shared" ca="1" si="60"/>
        <v>0.61570618003687427</v>
      </c>
      <c r="I161" s="46">
        <f t="shared" ca="1" si="61"/>
        <v>0.6154062961274348</v>
      </c>
      <c r="J161" s="46">
        <f t="shared" ca="1" si="62"/>
        <v>0.61510651394640425</v>
      </c>
      <c r="L161" s="59"/>
      <c r="M161" s="59"/>
      <c r="O161" s="59"/>
      <c r="P161" s="59"/>
      <c r="R161" s="60">
        <f t="shared" ca="1" si="72"/>
        <v>0.4135850624122368</v>
      </c>
      <c r="S161" s="60">
        <f t="shared" ca="1" si="73"/>
        <v>0.41569854962708774</v>
      </c>
      <c r="T161" s="60">
        <f t="shared" ca="1" si="63"/>
        <v>-0.17280528416206434</v>
      </c>
      <c r="U161" s="60">
        <f t="shared" ca="1" si="74"/>
        <v>-4.5061279693306986</v>
      </c>
      <c r="V161" s="60"/>
      <c r="W161" s="106">
        <f t="shared" ca="1" si="75"/>
        <v>3.9866120869294086E-3</v>
      </c>
      <c r="Z161" s="60">
        <f t="shared" ca="1" si="68"/>
        <v>0.45177155494565918</v>
      </c>
      <c r="AA161" s="60">
        <f t="shared" ca="1" si="69"/>
        <v>0.41414630334110658</v>
      </c>
      <c r="AB161" s="60">
        <f t="shared" ca="1" si="88"/>
        <v>-0.17151716057110386</v>
      </c>
      <c r="AC161" s="60">
        <f t="shared" ca="1" si="77"/>
        <v>-5.3365693427881968</v>
      </c>
      <c r="AD161" s="61">
        <f t="shared" ca="1" si="89"/>
        <v>4.8123519533186535E-3</v>
      </c>
      <c r="AE161" s="61">
        <f t="shared" ca="1" si="78"/>
        <v>2.1740837248965484E-3</v>
      </c>
      <c r="AF161" s="61"/>
      <c r="AG161" s="95">
        <f t="shared" ca="1" si="79"/>
        <v>3.6910408633751413</v>
      </c>
      <c r="AH161" s="98">
        <f t="shared" ca="1" si="80"/>
        <v>3.2709202397671873</v>
      </c>
      <c r="AI161" s="98">
        <f t="shared" ca="1" si="81"/>
        <v>3.2630317780307236</v>
      </c>
      <c r="AJ161" s="63"/>
      <c r="AK161" s="98">
        <f t="shared" ca="1" si="82"/>
        <v>3.520425239458628E-3</v>
      </c>
      <c r="AL161" s="63"/>
      <c r="AM161" s="63"/>
      <c r="AX161" s="108">
        <f t="shared" ca="1" si="83"/>
        <v>0.53778238174630477</v>
      </c>
      <c r="AY161" s="108">
        <f t="shared" ca="1" si="84"/>
        <v>0.53787266075701867</v>
      </c>
      <c r="AZ161" s="108">
        <f t="shared" ca="1" si="85"/>
        <v>0.53769210797990474</v>
      </c>
      <c r="BB161" s="40">
        <f ca="1">_xll.EURO(UnderlyingPrice,$D161,IntRate,Yield,AX161,$D$6,1,0)</f>
        <v>3.600651130036929E-4</v>
      </c>
      <c r="BC161" s="40">
        <f ca="1">_xll.EURO(UnderlyingPrice,$D161*(1+$P$8),IntRate,Yield,AY161,$D$6,1,0)</f>
        <v>3.5630330320972868E-4</v>
      </c>
      <c r="BD161" s="40">
        <f ca="1">_xll.EURO(UnderlyingPrice,$D161*(1-$P$8),IntRate,Yield,AZ161,$D$6,1,0)</f>
        <v>3.6386711815711813E-4</v>
      </c>
      <c r="BF161" s="60">
        <f t="shared" ca="1" si="86"/>
        <v>3.3133626163723904E-3</v>
      </c>
      <c r="BG161" s="40">
        <f t="shared" ca="1" si="87"/>
        <v>3.32330534598779E-3</v>
      </c>
      <c r="BI161" s="59"/>
    </row>
    <row r="162" spans="3:61" x14ac:dyDescent="0.2">
      <c r="C162" s="57"/>
      <c r="D162" s="64">
        <f t="shared" ca="1" si="76"/>
        <v>7.0119999999999809</v>
      </c>
      <c r="E162" s="46">
        <f t="shared" ca="1" si="90"/>
        <v>0.5108812755871539</v>
      </c>
      <c r="F162" s="46">
        <f t="shared" ca="1" si="58"/>
        <v>0.51163671622494733</v>
      </c>
      <c r="G162" s="46">
        <f t="shared" ca="1" si="59"/>
        <v>0.51012583494936026</v>
      </c>
      <c r="H162" s="46">
        <f t="shared" ca="1" si="60"/>
        <v>0.61967774130732045</v>
      </c>
      <c r="I162" s="46">
        <f t="shared" ca="1" si="61"/>
        <v>0.61937463159181838</v>
      </c>
      <c r="J162" s="46">
        <f t="shared" ca="1" si="62"/>
        <v>0.61907160976705189</v>
      </c>
      <c r="L162" s="59"/>
      <c r="M162" s="59"/>
      <c r="O162" s="59"/>
      <c r="P162" s="59"/>
      <c r="R162" s="60">
        <f t="shared" ca="1" si="72"/>
        <v>0.41087186890525407</v>
      </c>
      <c r="S162" s="60">
        <f t="shared" ca="1" si="73"/>
        <v>0.4222803447422665</v>
      </c>
      <c r="T162" s="60">
        <f t="shared" ca="1" si="63"/>
        <v>-0.17832068955564745</v>
      </c>
      <c r="U162" s="60">
        <f t="shared" ca="1" si="74"/>
        <v>-4.6499495117490071</v>
      </c>
      <c r="V162" s="60"/>
      <c r="W162" s="106">
        <f t="shared" ca="1" si="75"/>
        <v>3.4661302579476684E-3</v>
      </c>
      <c r="Z162" s="60">
        <f t="shared" ca="1" si="68"/>
        <v>0.44880785107693405</v>
      </c>
      <c r="AA162" s="60">
        <f t="shared" ca="1" si="69"/>
        <v>0.42072809845628534</v>
      </c>
      <c r="AB162" s="60">
        <f t="shared" ca="1" si="88"/>
        <v>-0.17701213283064174</v>
      </c>
      <c r="AC162" s="60">
        <f t="shared" ca="1" si="77"/>
        <v>-5.5075394101685093</v>
      </c>
      <c r="AD162" s="61">
        <f t="shared" ca="1" si="89"/>
        <v>4.0560754525421705E-3</v>
      </c>
      <c r="AE162" s="61">
        <f t="shared" ca="1" si="78"/>
        <v>1.8203985076613543E-3</v>
      </c>
      <c r="AF162" s="61"/>
      <c r="AG162" s="95">
        <f t="shared" ca="1" si="79"/>
        <v>3.7673107095709724</v>
      </c>
      <c r="AH162" s="98">
        <f t="shared" ca="1" si="80"/>
        <v>3.3228404743638413</v>
      </c>
      <c r="AI162" s="98">
        <f t="shared" ca="1" si="81"/>
        <v>3.3149520126273764</v>
      </c>
      <c r="AJ162" s="63"/>
      <c r="AK162" s="98">
        <f t="shared" ca="1" si="82"/>
        <v>3.0810196183597791E-3</v>
      </c>
      <c r="AL162" s="63"/>
      <c r="AM162" s="63"/>
      <c r="AX162" s="108">
        <f t="shared" ca="1" si="83"/>
        <v>0.53897502022066568</v>
      </c>
      <c r="AY162" s="108">
        <f t="shared" ca="1" si="84"/>
        <v>0.539065940461394</v>
      </c>
      <c r="AZ162" s="108">
        <f t="shared" ca="1" si="85"/>
        <v>0.53888410180040691</v>
      </c>
      <c r="BB162" s="40">
        <f ca="1">_xll.EURO(UnderlyingPrice,$D162,IntRate,Yield,AX162,$D$6,1,0)</f>
        <v>3.1346446615276163E-4</v>
      </c>
      <c r="BC162" s="40">
        <f ca="1">_xll.EURO(UnderlyingPrice,$D162*(1+$P$8),IntRate,Yield,AY162,$D$6,1,0)</f>
        <v>3.1017360116525946E-4</v>
      </c>
      <c r="BD162" s="40">
        <f ca="1">_xll.EURO(UnderlyingPrice,$D162*(1-$P$8),IntRate,Yield,AZ162,$D$6,1,0)</f>
        <v>3.1679069231735531E-4</v>
      </c>
      <c r="BF162" s="60">
        <f t="shared" ca="1" si="86"/>
        <v>2.8767550869114788E-3</v>
      </c>
      <c r="BG162" s="40">
        <f t="shared" ca="1" si="87"/>
        <v>2.8853876458283779E-3</v>
      </c>
      <c r="BI162" s="59"/>
    </row>
    <row r="163" spans="3:61" x14ac:dyDescent="0.2">
      <c r="C163" s="57"/>
      <c r="D163" s="64">
        <f t="shared" ca="1" si="76"/>
        <v>7.0579999999999812</v>
      </c>
      <c r="E163" s="46">
        <f t="shared" ca="1" si="90"/>
        <v>0.52079293255763437</v>
      </c>
      <c r="F163" s="46">
        <f t="shared" ca="1" si="58"/>
        <v>0.52155332902391316</v>
      </c>
      <c r="G163" s="46">
        <f t="shared" ca="1" si="59"/>
        <v>0.52003253609135558</v>
      </c>
      <c r="H163" s="46">
        <f t="shared" ca="1" si="60"/>
        <v>0.62366424813208154</v>
      </c>
      <c r="I163" s="46">
        <f t="shared" ca="1" si="61"/>
        <v>0.62335809691726207</v>
      </c>
      <c r="J163" s="46">
        <f t="shared" ca="1" si="62"/>
        <v>0.62305201936458809</v>
      </c>
      <c r="L163" s="59"/>
      <c r="M163" s="59"/>
      <c r="O163" s="59"/>
      <c r="P163" s="59"/>
      <c r="R163" s="60">
        <f t="shared" ca="1" si="72"/>
        <v>0.40819404147968846</v>
      </c>
      <c r="S163" s="60">
        <f t="shared" ca="1" si="73"/>
        <v>0.42881910293635672</v>
      </c>
      <c r="T163" s="60">
        <f t="shared" ca="1" si="63"/>
        <v>-0.18388582304314169</v>
      </c>
      <c r="U163" s="60">
        <f t="shared" ca="1" si="74"/>
        <v>-4.7950677804562201</v>
      </c>
      <c r="V163" s="60"/>
      <c r="W163" s="106">
        <f t="shared" ca="1" si="75"/>
        <v>3.0101104102643172E-3</v>
      </c>
      <c r="Z163" s="60">
        <f t="shared" ca="1" si="68"/>
        <v>0.44588277865563353</v>
      </c>
      <c r="AA163" s="60">
        <f t="shared" ca="1" si="69"/>
        <v>0.42726685665037556</v>
      </c>
      <c r="AB163" s="60">
        <f t="shared" ca="1" si="88"/>
        <v>-0.18255696679189257</v>
      </c>
      <c r="AC163" s="60">
        <f t="shared" ca="1" si="77"/>
        <v>-5.6800608700033992</v>
      </c>
      <c r="AD163" s="61">
        <f t="shared" ca="1" si="89"/>
        <v>3.4133506664051337E-3</v>
      </c>
      <c r="AE163" s="61">
        <f t="shared" ca="1" si="78"/>
        <v>1.5219542796627793E-3</v>
      </c>
      <c r="AF163" s="61"/>
      <c r="AG163" s="95">
        <f t="shared" ca="1" si="79"/>
        <v>3.8435805557668035</v>
      </c>
      <c r="AH163" s="98">
        <f t="shared" ca="1" si="80"/>
        <v>3.3744212138835254</v>
      </c>
      <c r="AI163" s="98">
        <f t="shared" ca="1" si="81"/>
        <v>3.3665327521470609</v>
      </c>
      <c r="AJ163" s="63"/>
      <c r="AK163" s="98">
        <f t="shared" ca="1" si="82"/>
        <v>2.6932195382831804E-3</v>
      </c>
      <c r="AL163" s="63"/>
      <c r="AM163" s="63"/>
      <c r="AX163" s="108">
        <f t="shared" ca="1" si="83"/>
        <v>0.54016797207792222</v>
      </c>
      <c r="AY163" s="108">
        <f t="shared" ca="1" si="84"/>
        <v>0.54025948798245704</v>
      </c>
      <c r="AZ163" s="108">
        <f t="shared" ca="1" si="85"/>
        <v>0.54007645447850194</v>
      </c>
      <c r="BB163" s="40">
        <f ca="1">_xll.EURO(UnderlyingPrice,$D163,IntRate,Yield,AX163,$D$6,1,0)</f>
        <v>2.7296109730193686E-4</v>
      </c>
      <c r="BC163" s="40">
        <f ca="1">_xll.EURO(UnderlyingPrice,$D163*(1+$P$8),IntRate,Yield,AY163,$D$6,1,0)</f>
        <v>2.7008189967881683E-4</v>
      </c>
      <c r="BD163" s="40">
        <f ca="1">_xll.EURO(UnderlyingPrice,$D163*(1-$P$8),IntRate,Yield,AZ163,$D$6,1,0)</f>
        <v>2.7587139975912035E-4</v>
      </c>
      <c r="BF163" s="60">
        <f t="shared" ca="1" si="86"/>
        <v>2.4976096983628034E-3</v>
      </c>
      <c r="BG163" s="40">
        <f t="shared" ca="1" si="87"/>
        <v>2.5051045188188899E-3</v>
      </c>
      <c r="BI163" s="59"/>
    </row>
    <row r="164" spans="3:61" x14ac:dyDescent="0.2">
      <c r="C164" s="57"/>
      <c r="D164" s="64">
        <f t="shared" ca="1" si="76"/>
        <v>7.1039999999999814</v>
      </c>
      <c r="E164" s="46">
        <f t="shared" ca="1" si="90"/>
        <v>0.53070458952811483</v>
      </c>
      <c r="F164" s="46">
        <f t="shared" ca="1" si="58"/>
        <v>0.53146994182287899</v>
      </c>
      <c r="G164" s="46">
        <f t="shared" ca="1" si="59"/>
        <v>0.5299392372333509</v>
      </c>
      <c r="H164" s="46">
        <f t="shared" ca="1" si="60"/>
        <v>0.62766308247207514</v>
      </c>
      <c r="I164" s="46">
        <f t="shared" ca="1" si="61"/>
        <v>0.62735407798781884</v>
      </c>
      <c r="J164" s="46">
        <f t="shared" ca="1" si="62"/>
        <v>0.62704513254227912</v>
      </c>
      <c r="L164" s="59"/>
      <c r="M164" s="59"/>
      <c r="O164" s="59"/>
      <c r="P164" s="59"/>
      <c r="R164" s="60">
        <f t="shared" ca="1" si="72"/>
        <v>0.40555089312551257</v>
      </c>
      <c r="S164" s="60">
        <f t="shared" ca="1" si="73"/>
        <v>0.43531538337314735</v>
      </c>
      <c r="T164" s="60">
        <f t="shared" ca="1" si="63"/>
        <v>-0.18949948300131025</v>
      </c>
      <c r="U164" s="60">
        <f t="shared" ca="1" si="74"/>
        <v>-4.9414514415258184</v>
      </c>
      <c r="V164" s="60"/>
      <c r="W164" s="106">
        <f t="shared" ca="1" si="75"/>
        <v>2.6111329753803025E-3</v>
      </c>
      <c r="Z164" s="60">
        <f t="shared" ca="1" si="68"/>
        <v>0.44299558723978905</v>
      </c>
      <c r="AA164" s="60">
        <f t="shared" ca="1" si="69"/>
        <v>0.43376313708716618</v>
      </c>
      <c r="AB164" s="60">
        <f t="shared" ca="1" si="88"/>
        <v>-0.18815045909569972</v>
      </c>
      <c r="AC164" s="60">
        <f t="shared" ca="1" si="77"/>
        <v>-5.8540962810854547</v>
      </c>
      <c r="AD164" s="61">
        <f t="shared" ca="1" si="89"/>
        <v>2.8681264103426543E-3</v>
      </c>
      <c r="AE164" s="61">
        <f t="shared" ca="1" si="78"/>
        <v>1.2705673434276923E-3</v>
      </c>
      <c r="AF164" s="61"/>
      <c r="AG164" s="95">
        <f t="shared" ca="1" si="79"/>
        <v>3.9198504019626346</v>
      </c>
      <c r="AH164" s="98">
        <f t="shared" ca="1" si="80"/>
        <v>3.4256668692680243</v>
      </c>
      <c r="AI164" s="98">
        <f t="shared" ca="1" si="81"/>
        <v>3.4177784075315594</v>
      </c>
      <c r="AJ164" s="63"/>
      <c r="AK164" s="98">
        <f t="shared" ca="1" si="82"/>
        <v>2.3514709555293059E-3</v>
      </c>
      <c r="AL164" s="63"/>
      <c r="AM164" s="63"/>
      <c r="AX164" s="108">
        <f t="shared" ca="1" si="83"/>
        <v>0.54136063596156969</v>
      </c>
      <c r="AY164" s="108">
        <f t="shared" ca="1" si="84"/>
        <v>0.54145270106121701</v>
      </c>
      <c r="AZ164" s="108">
        <f t="shared" ca="1" si="85"/>
        <v>0.54126856555926883</v>
      </c>
      <c r="BB164" s="40">
        <f ca="1">_xll.EURO(UnderlyingPrice,$D164,IntRate,Yield,AX164,$D$6,1,0)</f>
        <v>2.3775142559525914E-4</v>
      </c>
      <c r="BC164" s="40">
        <f ca="1">_xll.EURO(UnderlyingPrice,$D164*(1+$P$8),IntRate,Yield,AY164,$D$6,1,0)</f>
        <v>2.352320565408364E-4</v>
      </c>
      <c r="BD164" s="40">
        <f ca="1">_xll.EURO(UnderlyingPrice,$D164*(1-$P$8),IntRate,Yield,AZ164,$D$6,1,0)</f>
        <v>2.4029815341677918E-4</v>
      </c>
      <c r="BF164" s="60">
        <f t="shared" ca="1" si="86"/>
        <v>2.1684559689514557E-3</v>
      </c>
      <c r="BG164" s="40">
        <f t="shared" ca="1" si="87"/>
        <v>2.1749630657828278E-3</v>
      </c>
      <c r="BI164" s="59"/>
    </row>
    <row r="165" spans="3:61" x14ac:dyDescent="0.2">
      <c r="C165" s="57"/>
      <c r="D165" s="58"/>
      <c r="E165" s="46"/>
      <c r="F165" s="46"/>
      <c r="G165" s="46"/>
      <c r="H165" s="46"/>
      <c r="I165" s="46"/>
      <c r="J165" s="46"/>
      <c r="L165" s="59"/>
      <c r="M165" s="59"/>
      <c r="O165" s="59"/>
      <c r="P165" s="59"/>
      <c r="R165" s="59"/>
      <c r="S165" s="59"/>
      <c r="U165" s="60"/>
      <c r="V165" s="60"/>
      <c r="W165" s="63"/>
      <c r="Z165" s="60"/>
      <c r="AA165" s="60"/>
      <c r="AB165" s="60"/>
      <c r="AC165" s="60"/>
      <c r="AD165" s="61"/>
      <c r="AE165" s="61"/>
      <c r="AF165" s="61"/>
      <c r="AG165" s="95"/>
      <c r="AH165" s="63"/>
      <c r="AI165" s="63"/>
      <c r="AJ165" s="63"/>
      <c r="AK165" s="63"/>
      <c r="AL165" s="63"/>
      <c r="AM165" s="63"/>
    </row>
    <row r="166" spans="3:61" x14ac:dyDescent="0.2">
      <c r="C166" s="57"/>
      <c r="D166" s="58"/>
      <c r="E166" s="46"/>
      <c r="F166" s="46"/>
      <c r="G166" s="46"/>
      <c r="H166" s="46"/>
      <c r="I166" s="46"/>
      <c r="J166" s="46"/>
      <c r="L166" s="59"/>
      <c r="M166" s="59"/>
      <c r="O166" s="59"/>
      <c r="P166" s="59"/>
      <c r="R166" s="59"/>
      <c r="S166" s="59"/>
      <c r="U166" s="60"/>
      <c r="V166" s="60"/>
      <c r="W166" s="63"/>
      <c r="Z166" s="60"/>
      <c r="AA166" s="60"/>
      <c r="AB166" s="60"/>
      <c r="AC166" s="60"/>
      <c r="AD166" s="61"/>
      <c r="AE166" s="61"/>
      <c r="AF166" s="61"/>
      <c r="AG166" s="95"/>
      <c r="AH166" s="63"/>
      <c r="AI166" s="63"/>
      <c r="AJ166" s="63"/>
      <c r="AK166" s="63"/>
      <c r="AL166" s="63"/>
      <c r="AM166" s="63"/>
    </row>
    <row r="167" spans="3:61" x14ac:dyDescent="0.2">
      <c r="C167" s="57"/>
      <c r="D167" s="58"/>
      <c r="E167" s="46"/>
      <c r="F167" s="46"/>
      <c r="G167" s="46"/>
      <c r="H167" s="46"/>
      <c r="I167" s="46"/>
      <c r="J167" s="46"/>
      <c r="L167" s="59"/>
      <c r="M167" s="59"/>
      <c r="O167" s="59"/>
      <c r="P167" s="59"/>
      <c r="R167" s="59"/>
      <c r="S167" s="59"/>
      <c r="U167" s="60"/>
      <c r="V167" s="60"/>
      <c r="W167" s="63"/>
      <c r="Z167" s="60"/>
      <c r="AA167" s="60"/>
      <c r="AB167" s="60"/>
      <c r="AC167" s="60"/>
      <c r="AD167" s="61"/>
      <c r="AE167" s="61"/>
      <c r="AF167" s="61"/>
      <c r="AG167" s="95"/>
      <c r="AH167" s="63"/>
      <c r="AI167" s="63"/>
      <c r="AJ167" s="63"/>
      <c r="AK167" s="63"/>
      <c r="AL167" s="63"/>
      <c r="AM167" s="63"/>
    </row>
    <row r="168" spans="3:61" x14ac:dyDescent="0.2">
      <c r="C168" s="57"/>
      <c r="D168" s="58"/>
      <c r="E168" s="46"/>
      <c r="F168" s="46"/>
      <c r="G168" s="46"/>
      <c r="H168" s="46"/>
      <c r="I168" s="46"/>
      <c r="J168" s="46"/>
      <c r="L168" s="59"/>
      <c r="M168" s="59"/>
      <c r="O168" s="59"/>
      <c r="P168" s="59"/>
      <c r="R168" s="59"/>
      <c r="S168" s="59"/>
      <c r="U168" s="60"/>
      <c r="V168" s="60"/>
      <c r="W168" s="63"/>
      <c r="Z168" s="60"/>
      <c r="AA168" s="60"/>
      <c r="AB168" s="60"/>
      <c r="AC168" s="60"/>
      <c r="AD168" s="61"/>
      <c r="AE168" s="61"/>
      <c r="AF168" s="61"/>
      <c r="AG168" s="95"/>
      <c r="AH168" s="63"/>
      <c r="AI168" s="63"/>
      <c r="AJ168" s="63"/>
      <c r="AK168" s="63"/>
      <c r="AL168" s="63"/>
      <c r="AM168" s="63"/>
    </row>
    <row r="169" spans="3:61" x14ac:dyDescent="0.2">
      <c r="C169" s="57"/>
      <c r="D169" s="58"/>
      <c r="E169" s="46"/>
      <c r="F169" s="46"/>
      <c r="G169" s="46"/>
      <c r="H169" s="46"/>
      <c r="I169" s="46"/>
      <c r="J169" s="46"/>
      <c r="L169" s="59"/>
      <c r="M169" s="59"/>
      <c r="O169" s="59"/>
      <c r="P169" s="59"/>
      <c r="R169" s="59"/>
      <c r="S169" s="59"/>
      <c r="U169" s="60"/>
      <c r="V169" s="60"/>
      <c r="W169" s="63"/>
      <c r="Z169" s="60"/>
      <c r="AA169" s="60"/>
      <c r="AB169" s="60"/>
      <c r="AC169" s="60"/>
      <c r="AD169" s="61"/>
      <c r="AE169" s="61"/>
      <c r="AF169" s="61"/>
      <c r="AG169" s="63"/>
      <c r="AH169" s="63"/>
      <c r="AI169" s="63"/>
      <c r="AJ169" s="63"/>
      <c r="AK169" s="63"/>
      <c r="AL169" s="63"/>
      <c r="AM169" s="63"/>
    </row>
    <row r="170" spans="3:61" x14ac:dyDescent="0.2">
      <c r="C170" s="57"/>
      <c r="D170" s="58"/>
      <c r="E170" s="46"/>
      <c r="F170" s="46"/>
      <c r="G170" s="46"/>
      <c r="H170" s="46"/>
      <c r="I170" s="46"/>
      <c r="J170" s="46"/>
      <c r="L170" s="59"/>
      <c r="M170" s="59"/>
      <c r="O170" s="59"/>
      <c r="P170" s="59"/>
      <c r="R170" s="59"/>
      <c r="S170" s="59"/>
      <c r="U170" s="60"/>
      <c r="V170" s="60"/>
      <c r="W170" s="63"/>
      <c r="Z170" s="60"/>
      <c r="AA170" s="60"/>
      <c r="AB170" s="60"/>
      <c r="AC170" s="60"/>
      <c r="AD170" s="61"/>
      <c r="AE170" s="61"/>
      <c r="AF170" s="61"/>
      <c r="AG170" s="63"/>
      <c r="AH170" s="63"/>
      <c r="AI170" s="63"/>
      <c r="AJ170" s="63"/>
      <c r="AK170" s="63"/>
      <c r="AL170" s="63"/>
      <c r="AM170" s="63"/>
    </row>
    <row r="171" spans="3:61" x14ac:dyDescent="0.2">
      <c r="C171" s="57"/>
      <c r="D171" s="58"/>
      <c r="E171" s="46"/>
      <c r="F171" s="46"/>
      <c r="G171" s="46"/>
      <c r="H171" s="46"/>
      <c r="I171" s="46"/>
      <c r="J171" s="46"/>
      <c r="L171" s="59"/>
      <c r="M171" s="59"/>
      <c r="O171" s="59"/>
      <c r="P171" s="59"/>
      <c r="R171" s="59"/>
      <c r="S171" s="59"/>
      <c r="U171" s="60"/>
      <c r="V171" s="60"/>
      <c r="W171" s="63"/>
      <c r="Z171" s="60"/>
      <c r="AA171" s="60"/>
      <c r="AB171" s="60"/>
      <c r="AC171" s="60"/>
      <c r="AD171" s="61"/>
      <c r="AE171" s="61"/>
      <c r="AF171" s="61"/>
      <c r="AG171" s="63"/>
      <c r="AH171" s="63"/>
      <c r="AI171" s="63"/>
      <c r="AJ171" s="63"/>
      <c r="AK171" s="63"/>
      <c r="AL171" s="63"/>
      <c r="AM171" s="63"/>
    </row>
    <row r="172" spans="3:61" x14ac:dyDescent="0.2">
      <c r="C172" s="57"/>
      <c r="D172" s="58"/>
      <c r="E172" s="46"/>
      <c r="F172" s="46"/>
      <c r="G172" s="46"/>
      <c r="H172" s="46"/>
      <c r="I172" s="46"/>
      <c r="J172" s="46"/>
      <c r="L172" s="59"/>
      <c r="M172" s="59"/>
      <c r="O172" s="59"/>
      <c r="P172" s="59"/>
      <c r="R172" s="59"/>
      <c r="S172" s="59"/>
      <c r="U172" s="60"/>
      <c r="V172" s="60"/>
      <c r="W172" s="61"/>
      <c r="Z172" s="60"/>
      <c r="AA172" s="60"/>
      <c r="AB172" s="60"/>
      <c r="AC172" s="60"/>
      <c r="AD172" s="61"/>
      <c r="AE172" s="61"/>
      <c r="AF172" s="61"/>
      <c r="AG172" s="63"/>
      <c r="AH172" s="63"/>
      <c r="AI172" s="63"/>
      <c r="AJ172" s="63"/>
      <c r="AK172" s="63"/>
      <c r="AL172" s="63"/>
      <c r="AM172" s="63"/>
    </row>
    <row r="173" spans="3:61" x14ac:dyDescent="0.2">
      <c r="C173" s="57"/>
      <c r="D173" s="58"/>
      <c r="E173" s="46"/>
      <c r="F173" s="46"/>
      <c r="G173" s="46"/>
      <c r="H173" s="46"/>
      <c r="I173" s="46"/>
      <c r="J173" s="46"/>
      <c r="L173" s="59"/>
      <c r="M173" s="59"/>
      <c r="O173" s="59"/>
      <c r="P173" s="59"/>
      <c r="R173" s="59"/>
      <c r="S173" s="59"/>
      <c r="U173" s="60"/>
      <c r="V173" s="60"/>
      <c r="W173" s="61"/>
      <c r="Z173" s="60"/>
      <c r="AA173" s="60"/>
      <c r="AB173" s="60"/>
      <c r="AC173" s="60"/>
      <c r="AD173" s="61"/>
      <c r="AE173" s="61"/>
      <c r="AF173" s="61"/>
      <c r="AG173" s="63"/>
      <c r="AH173" s="63"/>
      <c r="AI173" s="63"/>
      <c r="AJ173" s="63"/>
      <c r="AK173" s="63"/>
      <c r="AL173" s="63"/>
      <c r="AM173" s="63"/>
    </row>
    <row r="174" spans="3:61" x14ac:dyDescent="0.2">
      <c r="C174" s="57"/>
      <c r="D174" s="58"/>
      <c r="E174" s="46"/>
      <c r="F174" s="46"/>
      <c r="G174" s="46"/>
      <c r="H174" s="46"/>
      <c r="I174" s="46"/>
      <c r="J174" s="46"/>
      <c r="L174" s="59"/>
      <c r="M174" s="59"/>
      <c r="O174" s="59"/>
      <c r="P174" s="59"/>
      <c r="R174" s="59"/>
      <c r="S174" s="59"/>
      <c r="U174" s="60"/>
      <c r="V174" s="60"/>
      <c r="W174" s="61"/>
      <c r="Z174" s="60"/>
      <c r="AA174" s="60"/>
      <c r="AB174" s="60"/>
      <c r="AC174" s="60"/>
      <c r="AD174" s="61"/>
      <c r="AE174" s="61"/>
      <c r="AF174" s="61"/>
      <c r="AG174" s="63"/>
      <c r="AH174" s="63"/>
      <c r="AI174" s="63"/>
      <c r="AJ174" s="63"/>
      <c r="AK174" s="63"/>
      <c r="AL174" s="63"/>
      <c r="AM174" s="63"/>
    </row>
    <row r="175" spans="3:61" x14ac:dyDescent="0.2">
      <c r="C175" s="57"/>
      <c r="D175" s="58"/>
      <c r="E175" s="46"/>
      <c r="F175" s="46"/>
      <c r="G175" s="46"/>
      <c r="H175" s="46"/>
      <c r="I175" s="46"/>
      <c r="J175" s="46"/>
      <c r="L175" s="59"/>
      <c r="M175" s="59"/>
      <c r="O175" s="59"/>
      <c r="P175" s="59"/>
      <c r="R175" s="59"/>
      <c r="S175" s="59"/>
      <c r="U175" s="60"/>
      <c r="V175" s="60"/>
      <c r="W175" s="61"/>
      <c r="Z175" s="60"/>
      <c r="AA175" s="60"/>
      <c r="AB175" s="60"/>
      <c r="AC175" s="60"/>
      <c r="AD175" s="61"/>
      <c r="AE175" s="61"/>
      <c r="AF175" s="61"/>
      <c r="AG175" s="63"/>
      <c r="AH175" s="63"/>
      <c r="AI175" s="63"/>
      <c r="AJ175" s="63"/>
      <c r="AK175" s="63"/>
      <c r="AL175" s="63"/>
      <c r="AM175" s="63"/>
    </row>
    <row r="176" spans="3:61" x14ac:dyDescent="0.2">
      <c r="C176" s="57"/>
      <c r="D176" s="58"/>
      <c r="E176" s="46"/>
      <c r="F176" s="46"/>
      <c r="G176" s="46"/>
      <c r="H176" s="46"/>
      <c r="I176" s="46"/>
      <c r="J176" s="46"/>
      <c r="L176" s="59"/>
      <c r="M176" s="59"/>
      <c r="O176" s="59"/>
      <c r="P176" s="59"/>
      <c r="R176" s="59"/>
      <c r="S176" s="59"/>
      <c r="U176" s="60"/>
      <c r="V176" s="60"/>
      <c r="W176" s="61"/>
      <c r="Z176" s="60"/>
      <c r="AA176" s="60"/>
      <c r="AB176" s="60"/>
      <c r="AC176" s="60"/>
      <c r="AD176" s="61"/>
      <c r="AE176" s="61"/>
      <c r="AF176" s="61"/>
      <c r="AG176" s="63"/>
      <c r="AH176" s="63"/>
      <c r="AI176" s="63"/>
      <c r="AJ176" s="63"/>
      <c r="AK176" s="63"/>
      <c r="AL176" s="61"/>
      <c r="AM176" s="61"/>
    </row>
    <row r="177" spans="3:39" x14ac:dyDescent="0.2">
      <c r="C177" s="57"/>
      <c r="D177" s="58"/>
      <c r="E177" s="46"/>
      <c r="F177" s="46"/>
      <c r="G177" s="46"/>
      <c r="H177" s="46"/>
      <c r="I177" s="46"/>
      <c r="J177" s="46"/>
      <c r="L177" s="59"/>
      <c r="M177" s="59"/>
      <c r="O177" s="59"/>
      <c r="P177" s="59"/>
      <c r="R177" s="59"/>
      <c r="S177" s="59"/>
      <c r="U177" s="60"/>
      <c r="V177" s="60"/>
      <c r="W177" s="61"/>
      <c r="Z177" s="60"/>
      <c r="AA177" s="60"/>
      <c r="AB177" s="60"/>
      <c r="AC177" s="60"/>
      <c r="AD177" s="61"/>
      <c r="AE177" s="61"/>
      <c r="AF177" s="61"/>
      <c r="AG177" s="63"/>
      <c r="AH177" s="63"/>
      <c r="AI177" s="63"/>
      <c r="AJ177" s="63"/>
      <c r="AK177" s="63"/>
      <c r="AL177" s="61"/>
      <c r="AM177" s="61"/>
    </row>
    <row r="178" spans="3:39" x14ac:dyDescent="0.2">
      <c r="D178" s="58"/>
      <c r="E178" s="46"/>
      <c r="F178" s="46"/>
      <c r="G178" s="46"/>
      <c r="H178" s="46"/>
      <c r="I178" s="46"/>
      <c r="J178" s="46"/>
      <c r="L178" s="59"/>
      <c r="M178" s="59"/>
      <c r="O178" s="59"/>
      <c r="P178" s="59"/>
      <c r="R178" s="59"/>
      <c r="S178" s="59"/>
      <c r="U178" s="60"/>
      <c r="V178" s="60"/>
      <c r="W178" s="61"/>
      <c r="Z178" s="60"/>
      <c r="AA178" s="60"/>
      <c r="AB178" s="60"/>
      <c r="AC178" s="60"/>
      <c r="AD178" s="61"/>
      <c r="AE178" s="61"/>
      <c r="AF178" s="61"/>
      <c r="AG178" s="63"/>
      <c r="AH178" s="63"/>
      <c r="AI178" s="63"/>
      <c r="AJ178" s="63"/>
      <c r="AK178" s="63"/>
      <c r="AL178" s="61"/>
      <c r="AM178" s="61"/>
    </row>
    <row r="179" spans="3:39" x14ac:dyDescent="0.2">
      <c r="D179" s="58"/>
      <c r="E179" s="46"/>
      <c r="F179" s="46"/>
      <c r="G179" s="46"/>
      <c r="H179" s="46"/>
      <c r="I179" s="46"/>
      <c r="J179" s="46"/>
      <c r="L179" s="59"/>
      <c r="M179" s="59"/>
      <c r="O179" s="59"/>
      <c r="P179" s="59"/>
      <c r="R179" s="59"/>
      <c r="S179" s="59"/>
      <c r="U179" s="60"/>
      <c r="V179" s="60"/>
      <c r="W179" s="61"/>
      <c r="Z179" s="60"/>
      <c r="AA179" s="60"/>
      <c r="AB179" s="60"/>
      <c r="AC179" s="60"/>
      <c r="AD179" s="61"/>
      <c r="AE179" s="61"/>
      <c r="AF179" s="61"/>
      <c r="AG179" s="63"/>
      <c r="AH179" s="63"/>
      <c r="AI179" s="63"/>
      <c r="AJ179" s="63"/>
      <c r="AK179" s="63"/>
      <c r="AL179" s="61"/>
      <c r="AM179" s="61"/>
    </row>
    <row r="180" spans="3:39" x14ac:dyDescent="0.2">
      <c r="AG180" s="63"/>
      <c r="AH180" s="63"/>
      <c r="AI180" s="63"/>
      <c r="AJ180" s="63"/>
      <c r="AK180" s="63"/>
      <c r="AL180" s="61"/>
      <c r="AM180" s="61"/>
    </row>
    <row r="181" spans="3:39" x14ac:dyDescent="0.2">
      <c r="AG181" s="61"/>
      <c r="AH181" s="61"/>
      <c r="AI181" s="61"/>
      <c r="AJ181" s="61"/>
      <c r="AK181" s="61"/>
      <c r="AL181" s="61"/>
      <c r="AM181" s="61"/>
    </row>
    <row r="182" spans="3:39" x14ac:dyDescent="0.2">
      <c r="AG182" s="61"/>
      <c r="AH182" s="61"/>
      <c r="AI182" s="61"/>
      <c r="AJ182" s="61"/>
      <c r="AK182" s="61"/>
      <c r="AL182" s="61"/>
      <c r="AM182" s="61"/>
    </row>
    <row r="183" spans="3:39" x14ac:dyDescent="0.2">
      <c r="AG183" s="61"/>
      <c r="AH183" s="61"/>
      <c r="AI183" s="61"/>
      <c r="AJ183" s="61"/>
      <c r="AK183" s="61"/>
      <c r="AL183" s="61"/>
      <c r="AM183" s="61"/>
    </row>
    <row r="184" spans="3:39" x14ac:dyDescent="0.2">
      <c r="AG184" s="61"/>
      <c r="AH184" s="61"/>
      <c r="AI184" s="61"/>
      <c r="AJ184" s="61"/>
      <c r="AK184" s="61"/>
      <c r="AL184" s="61"/>
      <c r="AM184" s="61"/>
    </row>
    <row r="185" spans="3:39" x14ac:dyDescent="0.2">
      <c r="AG185" s="61"/>
      <c r="AH185" s="61"/>
      <c r="AI185" s="61"/>
      <c r="AJ185" s="61"/>
      <c r="AK185" s="61"/>
      <c r="AL185" s="61"/>
      <c r="AM185" s="61"/>
    </row>
    <row r="186" spans="3:39" x14ac:dyDescent="0.2">
      <c r="AG186" s="61"/>
      <c r="AH186" s="61"/>
      <c r="AI186" s="61"/>
      <c r="AJ186" s="61"/>
      <c r="AK186" s="61"/>
      <c r="AL186" s="61"/>
      <c r="AM186" s="61"/>
    </row>
    <row r="187" spans="3:39" x14ac:dyDescent="0.2">
      <c r="AG187" s="61"/>
      <c r="AH187" s="61"/>
      <c r="AI187" s="61"/>
      <c r="AJ187" s="61"/>
      <c r="AK187" s="61"/>
      <c r="AL187" s="61"/>
      <c r="AM187" s="61"/>
    </row>
    <row r="188" spans="3:39" x14ac:dyDescent="0.2">
      <c r="AG188" s="61"/>
      <c r="AH188" s="61"/>
      <c r="AI188" s="61"/>
      <c r="AJ188" s="61"/>
      <c r="AK188" s="61"/>
      <c r="AL188" s="61"/>
      <c r="AM188" s="61"/>
    </row>
    <row r="189" spans="3:39" x14ac:dyDescent="0.2">
      <c r="AG189" s="61"/>
      <c r="AH189" s="61"/>
      <c r="AI189" s="61"/>
      <c r="AJ189" s="61"/>
      <c r="AK189" s="61"/>
      <c r="AL189" s="61"/>
      <c r="AM189" s="61"/>
    </row>
    <row r="190" spans="3:39" x14ac:dyDescent="0.2">
      <c r="AG190" s="61"/>
      <c r="AH190" s="61"/>
      <c r="AI190" s="61"/>
      <c r="AJ190" s="61"/>
      <c r="AK190" s="61"/>
      <c r="AL190" s="61"/>
      <c r="AM190" s="61"/>
    </row>
    <row r="191" spans="3:39" x14ac:dyDescent="0.2">
      <c r="AG191" s="61"/>
      <c r="AH191" s="61"/>
      <c r="AI191" s="61"/>
      <c r="AJ191" s="61"/>
      <c r="AK191" s="61"/>
      <c r="AL191" s="61"/>
      <c r="AM191" s="61"/>
    </row>
    <row r="192" spans="3:39" x14ac:dyDescent="0.2">
      <c r="AG192" s="61"/>
      <c r="AH192" s="61"/>
      <c r="AI192" s="61"/>
      <c r="AJ192" s="61"/>
      <c r="AK192" s="61"/>
      <c r="AL192" s="61"/>
      <c r="AM192" s="61"/>
    </row>
    <row r="193" spans="33:39" x14ac:dyDescent="0.2">
      <c r="AG193" s="61"/>
      <c r="AH193" s="61"/>
      <c r="AI193" s="61"/>
      <c r="AJ193" s="61"/>
      <c r="AK193" s="61"/>
      <c r="AL193" s="61"/>
      <c r="AM193" s="61"/>
    </row>
    <row r="194" spans="33:39" x14ac:dyDescent="0.2">
      <c r="AG194" s="61"/>
      <c r="AH194" s="61"/>
      <c r="AI194" s="61"/>
      <c r="AJ194" s="61"/>
      <c r="AK194" s="61"/>
      <c r="AL194" s="61"/>
      <c r="AM194" s="61"/>
    </row>
    <row r="195" spans="33:39" x14ac:dyDescent="0.2">
      <c r="AG195" s="61"/>
      <c r="AH195" s="61"/>
      <c r="AI195" s="61"/>
      <c r="AJ195" s="61"/>
      <c r="AK195" s="61"/>
      <c r="AL195" s="61"/>
      <c r="AM195" s="61"/>
    </row>
    <row r="196" spans="33:39" x14ac:dyDescent="0.2">
      <c r="AG196" s="61"/>
      <c r="AH196" s="61"/>
      <c r="AI196" s="61"/>
      <c r="AJ196" s="61"/>
      <c r="AK196" s="61"/>
      <c r="AL196" s="61"/>
      <c r="AM196" s="61"/>
    </row>
    <row r="197" spans="33:39" x14ac:dyDescent="0.2">
      <c r="AG197" s="61"/>
      <c r="AH197" s="61"/>
      <c r="AI197" s="61"/>
      <c r="AJ197" s="61"/>
      <c r="AK197" s="61"/>
      <c r="AL197" s="61"/>
      <c r="AM197" s="61"/>
    </row>
    <row r="198" spans="33:39" x14ac:dyDescent="0.2">
      <c r="AG198" s="61"/>
      <c r="AH198" s="61"/>
      <c r="AI198" s="61"/>
      <c r="AJ198" s="61"/>
      <c r="AK198" s="61"/>
      <c r="AL198" s="61"/>
      <c r="AM198" s="61"/>
    </row>
    <row r="199" spans="33:39" x14ac:dyDescent="0.2">
      <c r="AG199" s="61"/>
      <c r="AH199" s="61"/>
      <c r="AI199" s="61"/>
      <c r="AJ199" s="61"/>
      <c r="AK199" s="61"/>
      <c r="AL199" s="61"/>
      <c r="AM199" s="61"/>
    </row>
    <row r="200" spans="33:39" x14ac:dyDescent="0.2">
      <c r="AG200" s="61"/>
      <c r="AH200" s="61"/>
      <c r="AI200" s="61"/>
      <c r="AJ200" s="61"/>
      <c r="AK200" s="61"/>
      <c r="AL200" s="61"/>
      <c r="AM200" s="61"/>
    </row>
    <row r="201" spans="33:39" x14ac:dyDescent="0.2">
      <c r="AG201" s="61"/>
      <c r="AH201" s="61"/>
      <c r="AI201" s="61"/>
      <c r="AJ201" s="61"/>
      <c r="AK201" s="61"/>
      <c r="AL201" s="61"/>
      <c r="AM201" s="61"/>
    </row>
    <row r="202" spans="33:39" x14ac:dyDescent="0.2">
      <c r="AG202" s="61"/>
      <c r="AH202" s="61"/>
      <c r="AI202" s="61"/>
      <c r="AJ202" s="61"/>
      <c r="AK202" s="61"/>
      <c r="AL202" s="61"/>
      <c r="AM202" s="61"/>
    </row>
    <row r="203" spans="33:39" x14ac:dyDescent="0.2">
      <c r="AG203" s="61"/>
      <c r="AH203" s="61"/>
      <c r="AI203" s="61"/>
      <c r="AJ203" s="61"/>
      <c r="AK203" s="61"/>
      <c r="AL203" s="61"/>
      <c r="AM203" s="61"/>
    </row>
    <row r="204" spans="33:39" x14ac:dyDescent="0.2">
      <c r="AG204" s="61"/>
      <c r="AH204" s="61"/>
      <c r="AI204" s="61"/>
      <c r="AJ204" s="61"/>
      <c r="AK204" s="61"/>
      <c r="AL204" s="61"/>
      <c r="AM204" s="61"/>
    </row>
    <row r="205" spans="33:39" x14ac:dyDescent="0.2">
      <c r="AG205" s="61"/>
      <c r="AH205" s="61"/>
      <c r="AI205" s="61"/>
      <c r="AJ205" s="61"/>
      <c r="AK205" s="61"/>
      <c r="AL205" s="61"/>
      <c r="AM205" s="61"/>
    </row>
    <row r="206" spans="33:39" x14ac:dyDescent="0.2">
      <c r="AG206" s="61"/>
      <c r="AH206" s="61"/>
      <c r="AI206" s="61"/>
      <c r="AJ206" s="61"/>
      <c r="AK206" s="61"/>
      <c r="AL206" s="61"/>
      <c r="AM206" s="61"/>
    </row>
    <row r="207" spans="33:39" x14ac:dyDescent="0.2">
      <c r="AG207" s="61"/>
      <c r="AH207" s="61"/>
      <c r="AI207" s="61"/>
      <c r="AJ207" s="61"/>
      <c r="AK207" s="61"/>
      <c r="AL207" s="61"/>
      <c r="AM207" s="61"/>
    </row>
    <row r="208" spans="33:39" x14ac:dyDescent="0.2">
      <c r="AG208" s="61"/>
      <c r="AH208" s="61"/>
      <c r="AI208" s="61"/>
      <c r="AJ208" s="61"/>
      <c r="AK208" s="61"/>
      <c r="AL208" s="61"/>
      <c r="AM208" s="61"/>
    </row>
    <row r="209" spans="33:39" x14ac:dyDescent="0.2">
      <c r="AG209" s="61"/>
      <c r="AH209" s="61"/>
      <c r="AI209" s="61"/>
      <c r="AJ209" s="61"/>
      <c r="AK209" s="61"/>
      <c r="AL209" s="61"/>
      <c r="AM209" s="61"/>
    </row>
    <row r="210" spans="33:39" x14ac:dyDescent="0.2">
      <c r="AG210" s="61"/>
      <c r="AH210" s="61"/>
      <c r="AI210" s="61"/>
      <c r="AJ210" s="61"/>
      <c r="AK210" s="61"/>
      <c r="AL210" s="61"/>
      <c r="AM210" s="61"/>
    </row>
    <row r="211" spans="33:39" x14ac:dyDescent="0.2">
      <c r="AG211" s="61"/>
      <c r="AH211" s="61"/>
      <c r="AI211" s="61"/>
      <c r="AJ211" s="61"/>
      <c r="AK211" s="61"/>
      <c r="AL211" s="61"/>
      <c r="AM211" s="61"/>
    </row>
    <row r="212" spans="33:39" x14ac:dyDescent="0.2">
      <c r="AG212" s="61"/>
      <c r="AH212" s="61"/>
      <c r="AI212" s="61"/>
      <c r="AJ212" s="61"/>
      <c r="AK212" s="61"/>
      <c r="AL212" s="61"/>
      <c r="AM212" s="61"/>
    </row>
    <row r="213" spans="33:39" x14ac:dyDescent="0.2">
      <c r="AG213" s="61"/>
      <c r="AH213" s="61"/>
      <c r="AI213" s="61"/>
      <c r="AJ213" s="61"/>
      <c r="AK213" s="61"/>
    </row>
    <row r="214" spans="33:39" x14ac:dyDescent="0.2">
      <c r="AG214" s="61"/>
      <c r="AH214" s="61"/>
      <c r="AI214" s="61"/>
      <c r="AJ214" s="61"/>
      <c r="AK214" s="61"/>
    </row>
    <row r="215" spans="33:39" x14ac:dyDescent="0.2">
      <c r="AG215" s="61"/>
      <c r="AH215" s="61"/>
      <c r="AI215" s="61"/>
      <c r="AJ215" s="61"/>
      <c r="AK215" s="61"/>
    </row>
    <row r="216" spans="33:39" x14ac:dyDescent="0.2">
      <c r="AG216" s="61"/>
      <c r="AH216" s="61"/>
      <c r="AI216" s="61"/>
      <c r="AJ216" s="61"/>
      <c r="AK216" s="61"/>
    </row>
    <row r="217" spans="33:39" x14ac:dyDescent="0.2">
      <c r="AG217" s="61"/>
      <c r="AH217" s="61"/>
      <c r="AI217" s="61"/>
      <c r="AJ217" s="61"/>
      <c r="AK217" s="61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8" t="s">
        <v>53</v>
      </c>
      <c r="B1" s="68"/>
      <c r="C1" s="68"/>
      <c r="D1" s="68"/>
      <c r="E1" s="68"/>
    </row>
    <row r="2" spans="1:5" x14ac:dyDescent="0.2">
      <c r="A2" s="68" t="s">
        <v>54</v>
      </c>
      <c r="B2" s="68" t="s">
        <v>55</v>
      </c>
      <c r="C2" s="68" t="s">
        <v>56</v>
      </c>
      <c r="D2" s="68" t="s">
        <v>57</v>
      </c>
      <c r="E2" s="68" t="s">
        <v>58</v>
      </c>
    </row>
    <row r="3" spans="1:5" x14ac:dyDescent="0.2">
      <c r="A3" s="67">
        <v>34700</v>
      </c>
      <c r="B3" s="67">
        <f>IF(OR(WEEKDAY(A3-1)=1,WEEKDAY(A3-1)=7),IF(OR(WEEKDAY(A3-2)=1,WEEKDAY(A3-2)=7),A3-3,A3-2),A3-1)</f>
        <v>34698</v>
      </c>
      <c r="C3" s="67">
        <v>34689</v>
      </c>
      <c r="D3" s="67"/>
      <c r="E3" s="67"/>
    </row>
    <row r="4" spans="1:5" x14ac:dyDescent="0.2">
      <c r="A4" s="67">
        <v>34731</v>
      </c>
      <c r="B4" s="67">
        <f t="shared" ref="B4:B67" si="0">IF(OR(WEEKDAY(A4-1)=1,WEEKDAY(A4-1)=7),IF(OR(WEEKDAY(A4-2)=1,WEEKDAY(A4-2)=7),A4-3,A4-2),A4-1)</f>
        <v>34730</v>
      </c>
      <c r="C4" s="67">
        <v>34723</v>
      </c>
      <c r="D4" s="67"/>
      <c r="E4" s="67"/>
    </row>
    <row r="5" spans="1:5" x14ac:dyDescent="0.2">
      <c r="A5" s="67">
        <v>34759</v>
      </c>
      <c r="B5" s="67">
        <f t="shared" si="0"/>
        <v>34758</v>
      </c>
      <c r="C5" s="67">
        <v>34751</v>
      </c>
      <c r="D5" s="67"/>
      <c r="E5" s="67"/>
    </row>
    <row r="6" spans="1:5" x14ac:dyDescent="0.2">
      <c r="A6" s="67">
        <v>34790</v>
      </c>
      <c r="B6" s="67">
        <f t="shared" si="0"/>
        <v>34789</v>
      </c>
      <c r="C6" s="67">
        <v>34781</v>
      </c>
      <c r="D6" s="67"/>
      <c r="E6" s="67"/>
    </row>
    <row r="7" spans="1:5" x14ac:dyDescent="0.2">
      <c r="A7" s="67">
        <v>34820</v>
      </c>
      <c r="B7" s="67">
        <f t="shared" si="0"/>
        <v>34817</v>
      </c>
      <c r="C7" s="67">
        <v>34810</v>
      </c>
      <c r="D7" s="67"/>
      <c r="E7" s="67"/>
    </row>
    <row r="8" spans="1:5" x14ac:dyDescent="0.2">
      <c r="A8" s="67">
        <v>34851</v>
      </c>
      <c r="B8" s="67">
        <f t="shared" si="0"/>
        <v>34850</v>
      </c>
      <c r="C8" s="67">
        <v>34842</v>
      </c>
      <c r="D8" s="67"/>
      <c r="E8" s="67"/>
    </row>
    <row r="9" spans="1:5" x14ac:dyDescent="0.2">
      <c r="A9" s="67">
        <v>34881</v>
      </c>
      <c r="B9" s="67">
        <f t="shared" si="0"/>
        <v>34880</v>
      </c>
      <c r="C9" s="67">
        <v>34873</v>
      </c>
      <c r="D9" s="67"/>
      <c r="E9" s="67"/>
    </row>
    <row r="10" spans="1:5" x14ac:dyDescent="0.2">
      <c r="A10" s="67">
        <v>34912</v>
      </c>
      <c r="B10" s="67">
        <f t="shared" si="0"/>
        <v>34911</v>
      </c>
      <c r="C10" s="67">
        <v>34904</v>
      </c>
      <c r="D10" s="67"/>
      <c r="E10" s="67"/>
    </row>
    <row r="11" spans="1:5" x14ac:dyDescent="0.2">
      <c r="A11" s="67">
        <v>34943</v>
      </c>
      <c r="B11" s="67">
        <f t="shared" si="0"/>
        <v>34942</v>
      </c>
      <c r="C11" s="67">
        <v>34935</v>
      </c>
      <c r="D11" s="67"/>
      <c r="E11" s="67"/>
    </row>
    <row r="12" spans="1:5" x14ac:dyDescent="0.2">
      <c r="A12" s="67">
        <v>34973</v>
      </c>
      <c r="B12" s="67">
        <f t="shared" si="0"/>
        <v>34971</v>
      </c>
      <c r="C12" s="67">
        <v>34964</v>
      </c>
      <c r="D12" s="67"/>
      <c r="E12" s="67"/>
    </row>
    <row r="13" spans="1:5" x14ac:dyDescent="0.2">
      <c r="A13" s="67">
        <v>35004</v>
      </c>
      <c r="B13" s="67">
        <f t="shared" si="0"/>
        <v>35003</v>
      </c>
      <c r="C13" s="67">
        <v>34996</v>
      </c>
      <c r="D13" s="67"/>
      <c r="E13" s="67"/>
    </row>
    <row r="14" spans="1:5" x14ac:dyDescent="0.2">
      <c r="A14" s="67">
        <v>35034</v>
      </c>
      <c r="B14" s="67">
        <f t="shared" si="0"/>
        <v>35033</v>
      </c>
      <c r="C14" s="67">
        <v>35024</v>
      </c>
      <c r="D14" s="67"/>
      <c r="E14" s="67"/>
    </row>
    <row r="15" spans="1:5" x14ac:dyDescent="0.2">
      <c r="A15" s="67">
        <v>35065</v>
      </c>
      <c r="B15" s="67">
        <f t="shared" si="0"/>
        <v>35062</v>
      </c>
      <c r="C15" s="67">
        <v>35054</v>
      </c>
      <c r="D15" s="67"/>
      <c r="E15" s="67"/>
    </row>
    <row r="16" spans="1:5" x14ac:dyDescent="0.2">
      <c r="A16" s="67">
        <v>35096</v>
      </c>
      <c r="B16" s="67">
        <f t="shared" si="0"/>
        <v>35095</v>
      </c>
      <c r="C16" s="67">
        <v>35089</v>
      </c>
      <c r="D16" s="67"/>
      <c r="E16" s="67"/>
    </row>
    <row r="17" spans="1:5" x14ac:dyDescent="0.2">
      <c r="A17" s="67">
        <v>35125</v>
      </c>
      <c r="B17" s="67">
        <f t="shared" si="0"/>
        <v>35124</v>
      </c>
      <c r="C17" s="67">
        <v>35118</v>
      </c>
      <c r="D17" s="67"/>
      <c r="E17" s="67"/>
    </row>
    <row r="18" spans="1:5" x14ac:dyDescent="0.2">
      <c r="A18" s="67">
        <v>35156</v>
      </c>
      <c r="B18" s="67">
        <f t="shared" si="0"/>
        <v>35153</v>
      </c>
      <c r="C18" s="67">
        <v>35149</v>
      </c>
      <c r="D18" s="67"/>
      <c r="E18" s="67"/>
    </row>
    <row r="19" spans="1:5" x14ac:dyDescent="0.2">
      <c r="A19" s="67">
        <v>35186</v>
      </c>
      <c r="B19" s="67">
        <f t="shared" si="0"/>
        <v>35185</v>
      </c>
      <c r="C19" s="67">
        <v>35179</v>
      </c>
      <c r="D19" s="67"/>
      <c r="E19" s="67"/>
    </row>
    <row r="20" spans="1:5" x14ac:dyDescent="0.2">
      <c r="A20" s="67">
        <v>35217</v>
      </c>
      <c r="B20" s="67">
        <f t="shared" si="0"/>
        <v>35216</v>
      </c>
      <c r="C20" s="67">
        <v>35209</v>
      </c>
      <c r="D20" s="67"/>
      <c r="E20" s="67"/>
    </row>
    <row r="21" spans="1:5" x14ac:dyDescent="0.2">
      <c r="A21" s="67">
        <v>35247</v>
      </c>
      <c r="B21" s="67">
        <f t="shared" si="0"/>
        <v>35244</v>
      </c>
      <c r="C21" s="67">
        <v>35237</v>
      </c>
      <c r="D21" s="67"/>
      <c r="E21" s="67"/>
    </row>
    <row r="22" spans="1:5" x14ac:dyDescent="0.2">
      <c r="A22" s="67">
        <v>35278</v>
      </c>
      <c r="B22" s="67">
        <f t="shared" si="0"/>
        <v>35277</v>
      </c>
      <c r="C22" s="67">
        <v>35271</v>
      </c>
      <c r="D22" s="67"/>
      <c r="E22" s="67"/>
    </row>
    <row r="23" spans="1:5" x14ac:dyDescent="0.2">
      <c r="A23" s="67">
        <v>35309</v>
      </c>
      <c r="B23" s="67">
        <f t="shared" si="0"/>
        <v>35307</v>
      </c>
      <c r="C23" s="67">
        <v>35303</v>
      </c>
      <c r="D23" s="67"/>
      <c r="E23" s="67"/>
    </row>
    <row r="24" spans="1:5" x14ac:dyDescent="0.2">
      <c r="A24" s="67">
        <v>35339</v>
      </c>
      <c r="B24" s="67">
        <f t="shared" si="0"/>
        <v>35338</v>
      </c>
      <c r="C24" s="67">
        <v>35332</v>
      </c>
      <c r="D24" s="67"/>
      <c r="E24" s="67"/>
    </row>
    <row r="25" spans="1:5" x14ac:dyDescent="0.2">
      <c r="A25" s="67">
        <v>35370</v>
      </c>
      <c r="B25" s="67">
        <f t="shared" si="0"/>
        <v>35369</v>
      </c>
      <c r="C25" s="67">
        <v>35363</v>
      </c>
      <c r="D25" s="67"/>
      <c r="E25" s="67"/>
    </row>
    <row r="26" spans="1:5" x14ac:dyDescent="0.2">
      <c r="A26" s="67">
        <v>35400</v>
      </c>
      <c r="B26" s="67">
        <f t="shared" si="0"/>
        <v>35398</v>
      </c>
      <c r="C26" s="67">
        <v>35390</v>
      </c>
      <c r="D26" s="67"/>
      <c r="E26" s="67"/>
    </row>
    <row r="27" spans="1:5" x14ac:dyDescent="0.2">
      <c r="A27" s="67">
        <v>35431</v>
      </c>
      <c r="B27" s="67">
        <v>35429</v>
      </c>
      <c r="C27" s="67">
        <v>35423</v>
      </c>
      <c r="D27" s="67"/>
      <c r="E27" s="67"/>
    </row>
    <row r="28" spans="1:5" x14ac:dyDescent="0.2">
      <c r="A28" s="67">
        <v>35462</v>
      </c>
      <c r="B28" s="67">
        <f t="shared" si="0"/>
        <v>35461</v>
      </c>
      <c r="C28" s="67">
        <v>35457</v>
      </c>
      <c r="D28" s="67"/>
      <c r="E28" s="67"/>
    </row>
    <row r="29" spans="1:5" x14ac:dyDescent="0.2">
      <c r="A29" s="67">
        <v>35490</v>
      </c>
      <c r="B29" s="67">
        <f t="shared" si="0"/>
        <v>35489</v>
      </c>
      <c r="C29" s="67">
        <v>35485</v>
      </c>
      <c r="D29" s="67"/>
      <c r="E29" s="67"/>
    </row>
    <row r="30" spans="1:5" x14ac:dyDescent="0.2">
      <c r="A30" s="67">
        <v>35521</v>
      </c>
      <c r="B30" s="67">
        <f t="shared" si="0"/>
        <v>35520</v>
      </c>
      <c r="C30" s="67">
        <v>35513</v>
      </c>
      <c r="D30" s="67"/>
      <c r="E30" s="67"/>
    </row>
    <row r="31" spans="1:5" x14ac:dyDescent="0.2">
      <c r="A31" s="67">
        <v>35551</v>
      </c>
      <c r="B31" s="67">
        <f t="shared" si="0"/>
        <v>35550</v>
      </c>
      <c r="C31" s="67">
        <v>35544</v>
      </c>
      <c r="D31" s="67"/>
      <c r="E31" s="67"/>
    </row>
    <row r="32" spans="1:5" x14ac:dyDescent="0.2">
      <c r="A32" s="67">
        <v>35582</v>
      </c>
      <c r="B32" s="67">
        <f t="shared" si="0"/>
        <v>35580</v>
      </c>
      <c r="C32" s="67">
        <v>35578</v>
      </c>
      <c r="D32" s="67"/>
      <c r="E32" s="67"/>
    </row>
    <row r="33" spans="1:5" x14ac:dyDescent="0.2">
      <c r="A33" s="67">
        <v>35612</v>
      </c>
      <c r="B33" s="67">
        <f t="shared" si="0"/>
        <v>35611</v>
      </c>
      <c r="C33" s="67">
        <v>35607</v>
      </c>
      <c r="D33" s="67"/>
      <c r="E33" s="67"/>
    </row>
    <row r="34" spans="1:5" x14ac:dyDescent="0.2">
      <c r="A34" s="67">
        <v>35643</v>
      </c>
      <c r="B34" s="67">
        <f t="shared" si="0"/>
        <v>35642</v>
      </c>
      <c r="C34" s="67">
        <v>35640</v>
      </c>
      <c r="D34" s="67"/>
      <c r="E34" s="67"/>
    </row>
    <row r="35" spans="1:5" x14ac:dyDescent="0.2">
      <c r="A35" s="67">
        <v>35674</v>
      </c>
      <c r="B35" s="67">
        <f t="shared" si="0"/>
        <v>35671</v>
      </c>
      <c r="C35" s="67">
        <v>35669</v>
      </c>
      <c r="D35" s="67"/>
      <c r="E35" s="67"/>
    </row>
    <row r="36" spans="1:5" x14ac:dyDescent="0.2">
      <c r="A36" s="67">
        <v>35704</v>
      </c>
      <c r="B36" s="67">
        <f t="shared" si="0"/>
        <v>35703</v>
      </c>
      <c r="C36" s="67">
        <v>35699</v>
      </c>
      <c r="D36" s="67"/>
      <c r="E36" s="67"/>
    </row>
    <row r="37" spans="1:5" x14ac:dyDescent="0.2">
      <c r="A37" s="67">
        <v>35735</v>
      </c>
      <c r="B37" s="67">
        <f t="shared" si="0"/>
        <v>35734</v>
      </c>
      <c r="C37" s="67">
        <v>35732</v>
      </c>
      <c r="D37" s="67"/>
      <c r="E37" s="67"/>
    </row>
    <row r="38" spans="1:5" x14ac:dyDescent="0.2">
      <c r="A38" s="67">
        <v>35765</v>
      </c>
      <c r="B38" s="67">
        <f t="shared" si="0"/>
        <v>35762</v>
      </c>
      <c r="C38" s="67">
        <v>35758</v>
      </c>
      <c r="D38" s="67"/>
      <c r="E38" s="67"/>
    </row>
    <row r="39" spans="1:5" x14ac:dyDescent="0.2">
      <c r="A39" s="67">
        <v>35796</v>
      </c>
      <c r="B39" s="67">
        <v>35794</v>
      </c>
      <c r="C39" s="67">
        <v>35793</v>
      </c>
      <c r="D39" s="67"/>
      <c r="E39" s="67"/>
    </row>
    <row r="40" spans="1:5" x14ac:dyDescent="0.2">
      <c r="A40" s="67">
        <v>35827</v>
      </c>
      <c r="B40" s="67">
        <f t="shared" si="0"/>
        <v>35825</v>
      </c>
      <c r="C40" s="67">
        <v>35823</v>
      </c>
      <c r="D40" s="67"/>
      <c r="E40" s="67"/>
    </row>
    <row r="41" spans="1:5" x14ac:dyDescent="0.2">
      <c r="A41" s="67">
        <v>35855</v>
      </c>
      <c r="B41" s="67">
        <f t="shared" si="0"/>
        <v>35853</v>
      </c>
      <c r="C41" s="67">
        <v>35851</v>
      </c>
      <c r="D41" s="67"/>
      <c r="E41" s="67"/>
    </row>
    <row r="42" spans="1:5" x14ac:dyDescent="0.2">
      <c r="A42" s="67">
        <v>35886</v>
      </c>
      <c r="B42" s="67">
        <f t="shared" si="0"/>
        <v>35885</v>
      </c>
      <c r="C42" s="67">
        <v>35881</v>
      </c>
      <c r="D42" s="67"/>
      <c r="E42" s="67"/>
    </row>
    <row r="43" spans="1:5" x14ac:dyDescent="0.2">
      <c r="A43" s="67">
        <v>35916</v>
      </c>
      <c r="B43" s="67">
        <f t="shared" si="0"/>
        <v>35915</v>
      </c>
      <c r="C43" s="67">
        <v>35913</v>
      </c>
      <c r="D43" s="67"/>
      <c r="E43" s="67"/>
    </row>
    <row r="44" spans="1:5" x14ac:dyDescent="0.2">
      <c r="A44" s="67">
        <v>35947</v>
      </c>
      <c r="B44" s="67">
        <f t="shared" si="0"/>
        <v>35944</v>
      </c>
      <c r="C44" s="67">
        <v>35942</v>
      </c>
      <c r="D44" s="67"/>
      <c r="E44" s="67"/>
    </row>
    <row r="45" spans="1:5" x14ac:dyDescent="0.2">
      <c r="A45" s="67">
        <v>35977</v>
      </c>
      <c r="B45" s="67">
        <f t="shared" si="0"/>
        <v>35976</v>
      </c>
      <c r="C45" s="67">
        <v>35972</v>
      </c>
      <c r="D45" s="67"/>
      <c r="E45" s="67"/>
    </row>
    <row r="46" spans="1:5" x14ac:dyDescent="0.2">
      <c r="A46" s="67">
        <v>36008</v>
      </c>
      <c r="B46" s="67">
        <f t="shared" si="0"/>
        <v>36007</v>
      </c>
      <c r="C46" s="67">
        <v>36005</v>
      </c>
      <c r="D46" s="67"/>
      <c r="E46" s="67"/>
    </row>
    <row r="47" spans="1:5" x14ac:dyDescent="0.2">
      <c r="A47" s="67">
        <v>36039</v>
      </c>
      <c r="B47" s="67">
        <f t="shared" si="0"/>
        <v>36038</v>
      </c>
      <c r="C47" s="67">
        <v>36034</v>
      </c>
      <c r="D47" s="67"/>
      <c r="E47" s="67"/>
    </row>
    <row r="48" spans="1:5" x14ac:dyDescent="0.2">
      <c r="A48" s="67">
        <v>36069</v>
      </c>
      <c r="B48" s="67">
        <f t="shared" si="0"/>
        <v>36068</v>
      </c>
      <c r="C48" s="67">
        <v>36066</v>
      </c>
      <c r="D48" s="67"/>
      <c r="E48" s="67"/>
    </row>
    <row r="49" spans="1:5" x14ac:dyDescent="0.2">
      <c r="A49" s="67">
        <v>36100</v>
      </c>
      <c r="B49" s="67">
        <f t="shared" si="0"/>
        <v>36098</v>
      </c>
      <c r="C49" s="67">
        <v>36096</v>
      </c>
      <c r="D49" s="67"/>
      <c r="E49" s="67"/>
    </row>
    <row r="50" spans="1:5" x14ac:dyDescent="0.2">
      <c r="A50" s="67">
        <v>36130</v>
      </c>
      <c r="B50" s="67">
        <f t="shared" si="0"/>
        <v>36129</v>
      </c>
      <c r="C50" s="67">
        <v>36124</v>
      </c>
      <c r="D50" s="67"/>
      <c r="E50" s="67"/>
    </row>
    <row r="51" spans="1:5" x14ac:dyDescent="0.2">
      <c r="A51" s="67">
        <v>36161</v>
      </c>
      <c r="B51" s="67">
        <v>36159</v>
      </c>
      <c r="C51" s="67">
        <v>36158</v>
      </c>
      <c r="D51" s="67"/>
      <c r="E51" s="67"/>
    </row>
    <row r="52" spans="1:5" x14ac:dyDescent="0.2">
      <c r="A52" s="67">
        <v>36192</v>
      </c>
      <c r="B52" s="67">
        <f t="shared" si="0"/>
        <v>36189</v>
      </c>
      <c r="C52" s="67">
        <v>36187</v>
      </c>
      <c r="D52" s="67"/>
      <c r="E52" s="67"/>
    </row>
    <row r="53" spans="1:5" x14ac:dyDescent="0.2">
      <c r="A53" s="67">
        <v>36220</v>
      </c>
      <c r="B53" s="67">
        <f t="shared" si="0"/>
        <v>36217</v>
      </c>
      <c r="C53" s="67">
        <v>36215</v>
      </c>
      <c r="D53" s="67"/>
      <c r="E53" s="67"/>
    </row>
    <row r="54" spans="1:5" x14ac:dyDescent="0.2">
      <c r="A54" s="67">
        <v>36251</v>
      </c>
      <c r="B54" s="67">
        <f t="shared" si="0"/>
        <v>36250</v>
      </c>
      <c r="C54" s="67">
        <v>36248</v>
      </c>
      <c r="D54" s="67"/>
      <c r="E54" s="67"/>
    </row>
    <row r="55" spans="1:5" x14ac:dyDescent="0.2">
      <c r="A55" s="67">
        <v>36281</v>
      </c>
      <c r="B55" s="67">
        <f t="shared" si="0"/>
        <v>36280</v>
      </c>
      <c r="C55" s="67">
        <v>36278</v>
      </c>
      <c r="D55" s="67"/>
      <c r="E55" s="67"/>
    </row>
    <row r="56" spans="1:5" x14ac:dyDescent="0.2">
      <c r="A56" s="67">
        <v>36312</v>
      </c>
      <c r="B56" s="67">
        <f t="shared" si="0"/>
        <v>36311</v>
      </c>
      <c r="C56" s="67">
        <v>36306</v>
      </c>
      <c r="D56" s="67"/>
      <c r="E56" s="67"/>
    </row>
    <row r="57" spans="1:5" x14ac:dyDescent="0.2">
      <c r="A57" s="67">
        <v>36342</v>
      </c>
      <c r="B57" s="67">
        <f t="shared" si="0"/>
        <v>36341</v>
      </c>
      <c r="C57" s="67">
        <v>36339</v>
      </c>
      <c r="D57" s="67"/>
      <c r="E57" s="67"/>
    </row>
    <row r="58" spans="1:5" x14ac:dyDescent="0.2">
      <c r="A58" s="67">
        <v>36373</v>
      </c>
      <c r="B58" s="67">
        <f t="shared" si="0"/>
        <v>36371</v>
      </c>
      <c r="C58" s="67">
        <v>36369</v>
      </c>
      <c r="D58" s="67">
        <v>36361</v>
      </c>
      <c r="E58" s="67">
        <v>36357</v>
      </c>
    </row>
    <row r="59" spans="1:5" x14ac:dyDescent="0.2">
      <c r="A59" s="67">
        <v>36404</v>
      </c>
      <c r="B59" s="67">
        <f t="shared" si="0"/>
        <v>36403</v>
      </c>
      <c r="C59" s="67">
        <v>36399</v>
      </c>
      <c r="D59" s="67">
        <v>36392</v>
      </c>
      <c r="E59" s="67">
        <v>36388</v>
      </c>
    </row>
    <row r="60" spans="1:5" x14ac:dyDescent="0.2">
      <c r="A60" s="67">
        <v>36434</v>
      </c>
      <c r="B60" s="67">
        <f t="shared" si="0"/>
        <v>36433</v>
      </c>
      <c r="C60" s="67">
        <v>36431</v>
      </c>
      <c r="D60" s="67">
        <v>36424</v>
      </c>
      <c r="E60" s="67">
        <v>36418</v>
      </c>
    </row>
    <row r="61" spans="1:5" x14ac:dyDescent="0.2">
      <c r="A61" s="67">
        <v>36465</v>
      </c>
      <c r="B61" s="67">
        <f t="shared" si="0"/>
        <v>36462</v>
      </c>
      <c r="C61" s="67">
        <v>36460</v>
      </c>
      <c r="D61" s="67">
        <v>36453</v>
      </c>
      <c r="E61" s="67">
        <v>36447</v>
      </c>
    </row>
    <row r="62" spans="1:5" x14ac:dyDescent="0.2">
      <c r="A62" s="67">
        <v>36495</v>
      </c>
      <c r="B62" s="67">
        <f t="shared" si="0"/>
        <v>36494</v>
      </c>
      <c r="C62" s="67">
        <v>36490</v>
      </c>
      <c r="D62" s="67">
        <v>36483</v>
      </c>
      <c r="E62" s="67">
        <v>36479</v>
      </c>
    </row>
    <row r="63" spans="1:5" x14ac:dyDescent="0.2">
      <c r="A63" s="67">
        <v>36526</v>
      </c>
      <c r="B63" s="67">
        <v>36524</v>
      </c>
      <c r="C63" s="67">
        <v>36522</v>
      </c>
      <c r="D63" s="67">
        <v>36514</v>
      </c>
      <c r="E63" s="67">
        <v>36510</v>
      </c>
    </row>
    <row r="64" spans="1:5" x14ac:dyDescent="0.2">
      <c r="A64" s="67">
        <v>36557</v>
      </c>
      <c r="B64" s="67">
        <f t="shared" si="0"/>
        <v>36556</v>
      </c>
      <c r="C64" s="67">
        <v>36552</v>
      </c>
      <c r="D64" s="67">
        <v>36545</v>
      </c>
      <c r="E64" s="67">
        <v>36539</v>
      </c>
    </row>
    <row r="65" spans="1:5" x14ac:dyDescent="0.2">
      <c r="A65" s="67">
        <v>36586</v>
      </c>
      <c r="B65" s="67">
        <f t="shared" si="0"/>
        <v>36585</v>
      </c>
      <c r="C65" s="67">
        <v>36581</v>
      </c>
      <c r="D65" s="67">
        <v>36578</v>
      </c>
      <c r="E65" s="67">
        <v>36570</v>
      </c>
    </row>
    <row r="66" spans="1:5" x14ac:dyDescent="0.2">
      <c r="A66" s="67">
        <v>36617</v>
      </c>
      <c r="B66" s="67">
        <f t="shared" si="0"/>
        <v>36616</v>
      </c>
      <c r="C66" s="67">
        <v>36614</v>
      </c>
      <c r="D66" s="67">
        <v>36606</v>
      </c>
      <c r="E66" s="67">
        <v>36601</v>
      </c>
    </row>
    <row r="67" spans="1:5" x14ac:dyDescent="0.2">
      <c r="A67" s="67">
        <v>36647</v>
      </c>
      <c r="B67" s="67">
        <f t="shared" si="0"/>
        <v>36644</v>
      </c>
      <c r="C67" s="67">
        <v>36642</v>
      </c>
      <c r="D67" s="67">
        <v>36635</v>
      </c>
      <c r="E67" s="67">
        <v>36629</v>
      </c>
    </row>
    <row r="68" spans="1:5" x14ac:dyDescent="0.2">
      <c r="A68" s="67">
        <v>36678</v>
      </c>
      <c r="B68" s="67">
        <f t="shared" ref="B68:B78" si="1">IF(OR(WEEKDAY(A68-1)=1,WEEKDAY(A68-1)=7),IF(OR(WEEKDAY(A68-2)=1,WEEKDAY(A68-2)=7),A68-3,A68-2),A68-1)</f>
        <v>36677</v>
      </c>
      <c r="C68" s="67">
        <v>36672</v>
      </c>
      <c r="D68" s="67">
        <v>36668</v>
      </c>
      <c r="E68" s="67">
        <v>36662</v>
      </c>
    </row>
    <row r="69" spans="1:5" x14ac:dyDescent="0.2">
      <c r="A69" s="67">
        <v>36708</v>
      </c>
      <c r="B69" s="67">
        <f t="shared" si="1"/>
        <v>36707</v>
      </c>
      <c r="C69" s="67">
        <v>36705</v>
      </c>
      <c r="D69" s="67">
        <v>36697</v>
      </c>
      <c r="E69" s="67">
        <v>36692</v>
      </c>
    </row>
    <row r="70" spans="1:5" x14ac:dyDescent="0.2">
      <c r="A70" s="67">
        <v>36739</v>
      </c>
      <c r="B70" s="67">
        <f t="shared" si="1"/>
        <v>36738</v>
      </c>
      <c r="C70" s="67">
        <v>36734</v>
      </c>
      <c r="D70" s="67">
        <v>36727</v>
      </c>
      <c r="E70" s="67">
        <v>36721</v>
      </c>
    </row>
    <row r="71" spans="1:5" x14ac:dyDescent="0.2">
      <c r="A71" s="67">
        <v>36770</v>
      </c>
      <c r="B71" s="67">
        <f t="shared" si="1"/>
        <v>36769</v>
      </c>
      <c r="C71" s="67">
        <v>36767</v>
      </c>
      <c r="D71" s="67">
        <v>36760</v>
      </c>
      <c r="E71" s="67">
        <v>36754</v>
      </c>
    </row>
    <row r="72" spans="1:5" x14ac:dyDescent="0.2">
      <c r="A72" s="67">
        <v>36800</v>
      </c>
      <c r="B72" s="67">
        <f t="shared" si="1"/>
        <v>36798</v>
      </c>
      <c r="C72" s="67">
        <v>36796</v>
      </c>
      <c r="D72" s="67">
        <v>36789</v>
      </c>
      <c r="E72" s="67">
        <v>36783</v>
      </c>
    </row>
    <row r="73" spans="1:5" x14ac:dyDescent="0.2">
      <c r="A73" s="67">
        <v>36831</v>
      </c>
      <c r="B73" s="67">
        <f t="shared" si="1"/>
        <v>36830</v>
      </c>
      <c r="C73" s="67">
        <v>36826</v>
      </c>
      <c r="D73" s="67">
        <v>36819</v>
      </c>
      <c r="E73" s="67">
        <v>36815</v>
      </c>
    </row>
    <row r="74" spans="1:5" x14ac:dyDescent="0.2">
      <c r="A74" s="67">
        <v>36861</v>
      </c>
      <c r="B74" s="67">
        <f t="shared" si="1"/>
        <v>36860</v>
      </c>
      <c r="C74" s="67">
        <v>36858</v>
      </c>
      <c r="D74" s="67">
        <v>36847</v>
      </c>
      <c r="E74" s="67">
        <v>36845</v>
      </c>
    </row>
    <row r="75" spans="1:5" x14ac:dyDescent="0.2">
      <c r="A75" s="67">
        <v>36892</v>
      </c>
      <c r="B75" s="67">
        <f t="shared" si="1"/>
        <v>36889</v>
      </c>
      <c r="C75" s="67">
        <v>36887</v>
      </c>
      <c r="D75" s="67">
        <v>36879</v>
      </c>
      <c r="E75" s="67">
        <v>36874</v>
      </c>
    </row>
    <row r="76" spans="1:5" x14ac:dyDescent="0.2">
      <c r="A76" s="67">
        <v>36923</v>
      </c>
      <c r="B76" s="67">
        <f t="shared" si="1"/>
        <v>36922</v>
      </c>
      <c r="C76" s="67">
        <v>36920</v>
      </c>
      <c r="D76" s="67">
        <v>36913</v>
      </c>
      <c r="E76" s="67">
        <v>36907</v>
      </c>
    </row>
    <row r="77" spans="1:5" x14ac:dyDescent="0.2">
      <c r="A77" s="67">
        <v>36951</v>
      </c>
      <c r="B77" s="67">
        <f t="shared" si="1"/>
        <v>36950</v>
      </c>
      <c r="C77" s="67">
        <v>36948</v>
      </c>
      <c r="D77" s="67">
        <v>36942</v>
      </c>
      <c r="E77" s="67">
        <v>36935</v>
      </c>
    </row>
    <row r="78" spans="1:5" x14ac:dyDescent="0.2">
      <c r="A78" s="67">
        <v>36982</v>
      </c>
      <c r="B78" s="67">
        <f t="shared" si="1"/>
        <v>36980</v>
      </c>
      <c r="C78" s="67">
        <v>36978</v>
      </c>
      <c r="D78" s="67">
        <v>36970</v>
      </c>
      <c r="E78" s="67">
        <v>36966</v>
      </c>
    </row>
    <row r="79" spans="1:5" x14ac:dyDescent="0.2">
      <c r="A79" s="67">
        <v>37012</v>
      </c>
      <c r="B79" s="67">
        <v>37006</v>
      </c>
      <c r="C79" s="67">
        <v>37006</v>
      </c>
      <c r="D79" s="67">
        <v>36998</v>
      </c>
      <c r="E79" s="67">
        <v>36993</v>
      </c>
    </row>
    <row r="80" spans="1:5" x14ac:dyDescent="0.2">
      <c r="A80" s="67">
        <v>37043</v>
      </c>
      <c r="B80" s="67">
        <v>37036</v>
      </c>
      <c r="C80" s="67">
        <v>37036</v>
      </c>
      <c r="D80" s="67">
        <v>37028</v>
      </c>
      <c r="E80" s="67">
        <v>37027</v>
      </c>
    </row>
    <row r="81" spans="1:5" x14ac:dyDescent="0.2">
      <c r="A81" s="67">
        <v>37073</v>
      </c>
      <c r="B81" s="67">
        <v>37068</v>
      </c>
      <c r="C81" s="67">
        <v>37068</v>
      </c>
      <c r="D81" s="67">
        <v>37057</v>
      </c>
      <c r="E81" s="67">
        <v>37057</v>
      </c>
    </row>
    <row r="82" spans="1:5" x14ac:dyDescent="0.2">
      <c r="A82" s="67">
        <v>37104</v>
      </c>
      <c r="B82" s="67">
        <v>37098</v>
      </c>
      <c r="C82" s="67">
        <v>37098</v>
      </c>
      <c r="D82" s="67">
        <v>37089</v>
      </c>
      <c r="E82" s="67">
        <v>37088</v>
      </c>
    </row>
    <row r="83" spans="1:5" x14ac:dyDescent="0.2">
      <c r="A83" s="67">
        <v>37135</v>
      </c>
      <c r="B83" s="67">
        <v>37131</v>
      </c>
      <c r="C83" s="67">
        <v>37131</v>
      </c>
      <c r="D83" s="67">
        <v>37119</v>
      </c>
      <c r="E83" s="67">
        <v>37119</v>
      </c>
    </row>
    <row r="84" spans="1:5" x14ac:dyDescent="0.2">
      <c r="A84" s="67">
        <v>37165</v>
      </c>
      <c r="B84" s="67">
        <v>37159</v>
      </c>
      <c r="C84" s="67">
        <v>37159</v>
      </c>
      <c r="D84" s="67">
        <v>37151</v>
      </c>
      <c r="E84" s="67">
        <v>37147</v>
      </c>
    </row>
    <row r="85" spans="1:5" x14ac:dyDescent="0.2">
      <c r="A85" s="67">
        <v>37196</v>
      </c>
      <c r="B85" s="67">
        <v>37190</v>
      </c>
      <c r="C85" s="67">
        <v>37190</v>
      </c>
      <c r="D85" s="67">
        <v>37181</v>
      </c>
      <c r="E85" s="67">
        <v>37180</v>
      </c>
    </row>
    <row r="86" spans="1:5" x14ac:dyDescent="0.2">
      <c r="A86" s="67">
        <v>37226</v>
      </c>
      <c r="B86" s="67">
        <v>37222</v>
      </c>
      <c r="C86" s="67">
        <v>37222</v>
      </c>
      <c r="D86" s="67">
        <v>37209</v>
      </c>
      <c r="E86" s="67">
        <v>37210</v>
      </c>
    </row>
    <row r="87" spans="1:5" x14ac:dyDescent="0.2">
      <c r="A87" s="67">
        <v>37257</v>
      </c>
      <c r="B87" s="67">
        <v>37251</v>
      </c>
      <c r="C87" s="67">
        <v>37251</v>
      </c>
      <c r="D87" s="67">
        <v>37239</v>
      </c>
      <c r="E87" s="67">
        <v>37238</v>
      </c>
    </row>
    <row r="88" spans="1:5" x14ac:dyDescent="0.2">
      <c r="A88" s="67">
        <v>37288</v>
      </c>
      <c r="B88" s="67">
        <v>37284</v>
      </c>
      <c r="C88" s="67">
        <v>37284</v>
      </c>
      <c r="D88" s="67">
        <v>37272</v>
      </c>
      <c r="E88" s="67">
        <v>37272</v>
      </c>
    </row>
    <row r="89" spans="1:5" x14ac:dyDescent="0.2">
      <c r="A89" s="67">
        <v>37316</v>
      </c>
      <c r="B89" s="67">
        <v>37312</v>
      </c>
      <c r="C89" s="67">
        <v>37312</v>
      </c>
      <c r="D89" s="67">
        <v>37301</v>
      </c>
      <c r="E89" s="67">
        <v>37300</v>
      </c>
    </row>
    <row r="90" spans="1:5" x14ac:dyDescent="0.2">
      <c r="A90" s="67">
        <v>37347</v>
      </c>
      <c r="B90" s="67">
        <v>37340</v>
      </c>
      <c r="C90" s="67">
        <v>37340</v>
      </c>
      <c r="D90" s="67">
        <v>37330</v>
      </c>
      <c r="E90" s="67">
        <v>37329</v>
      </c>
    </row>
    <row r="91" spans="1:5" x14ac:dyDescent="0.2">
      <c r="A91" s="67">
        <v>37377</v>
      </c>
      <c r="B91" s="67">
        <v>37371</v>
      </c>
      <c r="C91" s="67">
        <v>37371</v>
      </c>
      <c r="D91" s="67">
        <v>37363</v>
      </c>
      <c r="E91" s="67">
        <v>37361</v>
      </c>
    </row>
    <row r="92" spans="1:5" x14ac:dyDescent="0.2">
      <c r="A92" s="67">
        <v>37408</v>
      </c>
      <c r="B92" s="67">
        <v>37404</v>
      </c>
      <c r="C92" s="67">
        <v>37404</v>
      </c>
      <c r="D92" s="67">
        <v>37392</v>
      </c>
      <c r="E92" s="67">
        <v>37392</v>
      </c>
    </row>
    <row r="93" spans="1:5" x14ac:dyDescent="0.2">
      <c r="A93" s="67">
        <v>37438</v>
      </c>
      <c r="B93" s="67">
        <v>37432</v>
      </c>
      <c r="C93" s="67">
        <v>37432</v>
      </c>
      <c r="D93" s="67">
        <v>37424</v>
      </c>
      <c r="E93" s="67">
        <v>37420</v>
      </c>
    </row>
    <row r="94" spans="1:5" x14ac:dyDescent="0.2">
      <c r="A94" s="67">
        <v>37469</v>
      </c>
      <c r="B94" s="67">
        <v>37463</v>
      </c>
      <c r="C94" s="67">
        <v>37463</v>
      </c>
      <c r="D94" s="67">
        <v>37454</v>
      </c>
      <c r="E94" s="67">
        <v>37453</v>
      </c>
    </row>
    <row r="95" spans="1:5" x14ac:dyDescent="0.2">
      <c r="A95" s="67">
        <v>37500</v>
      </c>
      <c r="B95" s="67">
        <v>37495</v>
      </c>
      <c r="C95" s="67">
        <v>37495</v>
      </c>
      <c r="D95" s="67">
        <v>37483</v>
      </c>
      <c r="E95" s="67">
        <v>37484</v>
      </c>
    </row>
    <row r="96" spans="1:5" x14ac:dyDescent="0.2">
      <c r="A96" s="67">
        <v>37530</v>
      </c>
      <c r="B96" s="67">
        <v>37524</v>
      </c>
      <c r="C96" s="67">
        <v>37524</v>
      </c>
      <c r="D96" s="67">
        <v>37516</v>
      </c>
      <c r="E96" s="67">
        <v>37511</v>
      </c>
    </row>
    <row r="97" spans="1:5" x14ac:dyDescent="0.2">
      <c r="A97" s="67">
        <v>37561</v>
      </c>
      <c r="B97" s="67">
        <v>37557</v>
      </c>
      <c r="C97" s="67">
        <v>37557</v>
      </c>
      <c r="D97" s="67">
        <v>37546</v>
      </c>
      <c r="E97" s="67">
        <v>37545</v>
      </c>
    </row>
    <row r="98" spans="1:5" x14ac:dyDescent="0.2">
      <c r="A98" s="67">
        <v>37591</v>
      </c>
      <c r="B98" s="67">
        <v>37585</v>
      </c>
      <c r="C98" s="67">
        <v>37585</v>
      </c>
      <c r="D98" s="67">
        <v>37575</v>
      </c>
      <c r="E98" s="67">
        <v>37575</v>
      </c>
    </row>
    <row r="99" spans="1:5" x14ac:dyDescent="0.2">
      <c r="A99" s="67">
        <v>37622</v>
      </c>
      <c r="B99" s="67">
        <v>37616</v>
      </c>
      <c r="C99" s="67">
        <v>37616</v>
      </c>
      <c r="D99" s="67">
        <v>37606</v>
      </c>
      <c r="E99" s="67">
        <v>37605</v>
      </c>
    </row>
    <row r="100" spans="1:5" x14ac:dyDescent="0.2">
      <c r="A100" s="67">
        <v>37653</v>
      </c>
      <c r="B100" s="67">
        <v>37649</v>
      </c>
      <c r="C100" s="67">
        <v>37649</v>
      </c>
      <c r="D100" s="67">
        <v>37636</v>
      </c>
      <c r="E100" s="67">
        <v>37636</v>
      </c>
    </row>
    <row r="101" spans="1:5" x14ac:dyDescent="0.2">
      <c r="A101" s="67">
        <v>37681</v>
      </c>
      <c r="B101" s="67">
        <v>37677</v>
      </c>
      <c r="C101" s="67">
        <v>37677</v>
      </c>
      <c r="D101" s="67">
        <v>37666</v>
      </c>
      <c r="E101" s="67">
        <v>37667</v>
      </c>
    </row>
    <row r="102" spans="1:5" x14ac:dyDescent="0.2">
      <c r="A102" s="67">
        <v>37712</v>
      </c>
      <c r="B102" s="67">
        <v>37706</v>
      </c>
      <c r="C102" s="67">
        <v>37706</v>
      </c>
      <c r="D102" s="67">
        <v>37697</v>
      </c>
      <c r="E102" s="67">
        <v>37695</v>
      </c>
    </row>
    <row r="103" spans="1:5" x14ac:dyDescent="0.2">
      <c r="A103" s="67">
        <v>37742</v>
      </c>
      <c r="B103" s="67">
        <v>37736</v>
      </c>
      <c r="C103" s="67">
        <v>37736</v>
      </c>
      <c r="D103" s="67">
        <v>37728</v>
      </c>
      <c r="E103" s="67">
        <v>37726</v>
      </c>
    </row>
    <row r="104" spans="1:5" x14ac:dyDescent="0.2">
      <c r="A104" s="67">
        <v>37773</v>
      </c>
      <c r="B104" s="67">
        <v>37768</v>
      </c>
      <c r="C104" s="67">
        <v>37768</v>
      </c>
      <c r="D104" s="67">
        <v>37756</v>
      </c>
      <c r="E104" s="67">
        <v>37756</v>
      </c>
    </row>
    <row r="105" spans="1:5" x14ac:dyDescent="0.2">
      <c r="A105" s="67">
        <v>37803</v>
      </c>
      <c r="B105" s="67">
        <v>37797</v>
      </c>
      <c r="C105" s="67">
        <v>37797</v>
      </c>
      <c r="D105" s="67">
        <v>37789</v>
      </c>
      <c r="E105" s="67">
        <v>37787</v>
      </c>
    </row>
    <row r="106" spans="1:5" x14ac:dyDescent="0.2">
      <c r="A106" s="67">
        <v>37834</v>
      </c>
      <c r="B106" s="67">
        <v>37830</v>
      </c>
      <c r="C106" s="67">
        <v>37830</v>
      </c>
      <c r="D106" s="67">
        <v>37819</v>
      </c>
      <c r="E106" s="67">
        <v>37817</v>
      </c>
    </row>
    <row r="107" spans="1:5" x14ac:dyDescent="0.2">
      <c r="A107" s="67">
        <v>37865</v>
      </c>
      <c r="B107" s="67">
        <v>37859</v>
      </c>
      <c r="C107" s="67">
        <v>37859</v>
      </c>
      <c r="D107" s="67">
        <v>37848</v>
      </c>
      <c r="E107" s="67">
        <v>37848</v>
      </c>
    </row>
    <row r="108" spans="1:5" x14ac:dyDescent="0.2">
      <c r="A108" s="67">
        <v>37895</v>
      </c>
      <c r="B108" s="67">
        <v>37889</v>
      </c>
      <c r="C108" s="67">
        <v>37889</v>
      </c>
      <c r="D108" s="67">
        <v>37881</v>
      </c>
      <c r="E108" s="67">
        <v>37879</v>
      </c>
    </row>
    <row r="109" spans="1:5" x14ac:dyDescent="0.2">
      <c r="A109" s="67">
        <v>37926</v>
      </c>
      <c r="B109" s="67">
        <v>37922</v>
      </c>
      <c r="C109" s="67">
        <v>37922</v>
      </c>
      <c r="D109" s="67">
        <v>37910</v>
      </c>
      <c r="E109" s="67">
        <v>37909</v>
      </c>
    </row>
    <row r="110" spans="1:5" x14ac:dyDescent="0.2">
      <c r="A110" s="67">
        <v>37956</v>
      </c>
      <c r="B110" s="67">
        <v>37949</v>
      </c>
      <c r="C110" s="67">
        <v>37949</v>
      </c>
      <c r="D110" s="67">
        <v>37942</v>
      </c>
      <c r="E110" s="67">
        <v>37940</v>
      </c>
    </row>
    <row r="111" spans="1:5" x14ac:dyDescent="0.2">
      <c r="A111" s="67">
        <v>37987</v>
      </c>
      <c r="B111" s="67">
        <v>37985</v>
      </c>
      <c r="C111" s="67">
        <v>37981</v>
      </c>
      <c r="D111" s="67">
        <v>37975</v>
      </c>
      <c r="E111" s="67">
        <v>37970</v>
      </c>
    </row>
    <row r="112" spans="1:5" x14ac:dyDescent="0.2">
      <c r="A112" s="67">
        <v>38018</v>
      </c>
      <c r="B112" s="67">
        <f t="shared" ref="B112:B122" si="2">IF(OR(WEEKDAY(A112-1)=1,WEEKDAY(A112-1)=7),IF(OR(WEEKDAY(A112-2)=1,WEEKDAY(A112-2)=7),A112-3,A112-2),A112-1)</f>
        <v>38016</v>
      </c>
      <c r="C112" s="67">
        <v>38013</v>
      </c>
      <c r="D112" s="67">
        <v>38006</v>
      </c>
      <c r="E112" s="67">
        <v>38001</v>
      </c>
    </row>
    <row r="113" spans="1:5" x14ac:dyDescent="0.2">
      <c r="A113" s="67">
        <v>38047</v>
      </c>
      <c r="B113" s="67">
        <f t="shared" si="2"/>
        <v>38044</v>
      </c>
      <c r="C113" s="67">
        <v>38041</v>
      </c>
      <c r="D113" s="67">
        <v>38037</v>
      </c>
      <c r="E113" s="67">
        <v>38032</v>
      </c>
    </row>
    <row r="114" spans="1:5" x14ac:dyDescent="0.2">
      <c r="A114" s="67">
        <v>38078</v>
      </c>
      <c r="B114" s="67">
        <f t="shared" si="2"/>
        <v>38077</v>
      </c>
      <c r="C114" s="67">
        <v>38072</v>
      </c>
      <c r="D114" s="67">
        <v>38066</v>
      </c>
      <c r="E114" s="67">
        <v>38061</v>
      </c>
    </row>
    <row r="115" spans="1:5" x14ac:dyDescent="0.2">
      <c r="A115" s="67">
        <v>38108</v>
      </c>
      <c r="B115" s="67">
        <f t="shared" si="2"/>
        <v>38107</v>
      </c>
      <c r="C115" s="67">
        <v>38104</v>
      </c>
      <c r="D115" s="67">
        <v>38097</v>
      </c>
      <c r="E115" s="67">
        <v>38092</v>
      </c>
    </row>
    <row r="116" spans="1:5" x14ac:dyDescent="0.2">
      <c r="A116" s="67">
        <v>38139</v>
      </c>
      <c r="B116" s="67">
        <f t="shared" si="2"/>
        <v>38138</v>
      </c>
      <c r="C116" s="67">
        <v>38132</v>
      </c>
      <c r="D116" s="67">
        <v>38127</v>
      </c>
      <c r="E116" s="67">
        <v>38122</v>
      </c>
    </row>
    <row r="117" spans="1:5" x14ac:dyDescent="0.2">
      <c r="A117" s="67">
        <v>38169</v>
      </c>
      <c r="B117" s="67">
        <f t="shared" si="2"/>
        <v>38168</v>
      </c>
      <c r="C117" s="67">
        <v>38163</v>
      </c>
      <c r="D117" s="67">
        <v>38158</v>
      </c>
      <c r="E117" s="67">
        <v>38153</v>
      </c>
    </row>
    <row r="118" spans="1:5" x14ac:dyDescent="0.2">
      <c r="A118" s="67">
        <v>38200</v>
      </c>
      <c r="B118" s="67">
        <f t="shared" si="2"/>
        <v>38198</v>
      </c>
      <c r="C118" s="67">
        <v>38195</v>
      </c>
      <c r="D118" s="67">
        <v>38188</v>
      </c>
      <c r="E118" s="67">
        <v>38183</v>
      </c>
    </row>
    <row r="119" spans="1:5" x14ac:dyDescent="0.2">
      <c r="A119" s="67">
        <v>38231</v>
      </c>
      <c r="B119" s="67">
        <f t="shared" si="2"/>
        <v>38230</v>
      </c>
      <c r="C119" s="67">
        <v>38225</v>
      </c>
      <c r="D119" s="67">
        <v>38219</v>
      </c>
      <c r="E119" s="67">
        <v>38214</v>
      </c>
    </row>
    <row r="120" spans="1:5" x14ac:dyDescent="0.2">
      <c r="A120" s="67">
        <v>38261</v>
      </c>
      <c r="B120" s="67">
        <f t="shared" si="2"/>
        <v>38260</v>
      </c>
      <c r="C120" s="67">
        <v>38257</v>
      </c>
      <c r="D120" s="67">
        <v>38250</v>
      </c>
      <c r="E120" s="67">
        <v>38245</v>
      </c>
    </row>
    <row r="121" spans="1:5" x14ac:dyDescent="0.2">
      <c r="A121" s="67">
        <v>38292</v>
      </c>
      <c r="B121" s="67">
        <f t="shared" si="2"/>
        <v>38289</v>
      </c>
      <c r="C121" s="67">
        <v>38286</v>
      </c>
      <c r="D121" s="67">
        <v>38280</v>
      </c>
      <c r="E121" s="67">
        <v>38275</v>
      </c>
    </row>
    <row r="122" spans="1:5" x14ac:dyDescent="0.2">
      <c r="A122" s="67">
        <v>38322</v>
      </c>
      <c r="B122" s="67">
        <f t="shared" si="2"/>
        <v>38321</v>
      </c>
      <c r="C122" s="67">
        <v>38316</v>
      </c>
      <c r="D122" s="67">
        <v>38311</v>
      </c>
      <c r="E122" s="67">
        <v>38306</v>
      </c>
    </row>
    <row r="123" spans="1:5" x14ac:dyDescent="0.2">
      <c r="A123" s="67">
        <v>38353</v>
      </c>
      <c r="B123" s="67">
        <v>38351</v>
      </c>
      <c r="C123" s="67">
        <v>38348</v>
      </c>
      <c r="D123" s="67">
        <v>38341</v>
      </c>
      <c r="E123" s="67">
        <v>38336</v>
      </c>
    </row>
    <row r="124" spans="1:5" x14ac:dyDescent="0.2">
      <c r="A124" s="67">
        <v>38384</v>
      </c>
      <c r="B124" s="67">
        <f t="shared" ref="B124:B131" si="3">IF(OR(WEEKDAY(A124-1)=1,WEEKDAY(A124-1)=7),IF(OR(WEEKDAY(A124-2)=1,WEEKDAY(A124-2)=7),A124-3,A124-2),A124-1)</f>
        <v>38383</v>
      </c>
      <c r="C124" s="67">
        <v>38378</v>
      </c>
      <c r="D124" s="67">
        <v>38372</v>
      </c>
      <c r="E124" s="67">
        <v>38367</v>
      </c>
    </row>
    <row r="125" spans="1:5" x14ac:dyDescent="0.2">
      <c r="A125" s="67">
        <v>38412</v>
      </c>
      <c r="B125" s="67">
        <f t="shared" si="3"/>
        <v>38411</v>
      </c>
      <c r="C125" s="67">
        <v>38406</v>
      </c>
      <c r="D125" s="67">
        <v>38403</v>
      </c>
      <c r="E125" s="67">
        <v>38398</v>
      </c>
    </row>
    <row r="126" spans="1:5" x14ac:dyDescent="0.2">
      <c r="A126" s="67">
        <v>38443</v>
      </c>
      <c r="B126" s="67">
        <f t="shared" si="3"/>
        <v>38442</v>
      </c>
      <c r="C126" s="67">
        <v>38439</v>
      </c>
      <c r="D126" s="67">
        <v>38431</v>
      </c>
      <c r="E126" s="67">
        <v>38426</v>
      </c>
    </row>
    <row r="127" spans="1:5" x14ac:dyDescent="0.2">
      <c r="A127" s="67">
        <v>38473</v>
      </c>
      <c r="B127" s="67">
        <f t="shared" si="3"/>
        <v>38471</v>
      </c>
      <c r="C127" s="67">
        <v>38468</v>
      </c>
      <c r="D127" s="67">
        <v>38462</v>
      </c>
      <c r="E127" s="67">
        <v>38457</v>
      </c>
    </row>
    <row r="128" spans="1:5" x14ac:dyDescent="0.2">
      <c r="A128" s="67">
        <v>38504</v>
      </c>
      <c r="B128" s="67">
        <f t="shared" si="3"/>
        <v>38503</v>
      </c>
      <c r="C128" s="67">
        <v>38497</v>
      </c>
      <c r="D128" s="67">
        <v>38492</v>
      </c>
      <c r="E128" s="67">
        <v>38487</v>
      </c>
    </row>
    <row r="129" spans="1:5" x14ac:dyDescent="0.2">
      <c r="A129" s="67">
        <v>38534</v>
      </c>
      <c r="B129" s="67">
        <f t="shared" si="3"/>
        <v>38533</v>
      </c>
      <c r="C129" s="67">
        <v>38530</v>
      </c>
      <c r="D129" s="67">
        <v>38523</v>
      </c>
      <c r="E129" s="67">
        <v>38518</v>
      </c>
    </row>
    <row r="130" spans="1:5" x14ac:dyDescent="0.2">
      <c r="A130" s="67">
        <v>38565</v>
      </c>
      <c r="B130" s="67">
        <f t="shared" si="3"/>
        <v>38562</v>
      </c>
      <c r="C130" s="67">
        <v>38559</v>
      </c>
      <c r="D130" s="67">
        <v>38553</v>
      </c>
      <c r="E130" s="67">
        <v>38548</v>
      </c>
    </row>
    <row r="131" spans="1:5" x14ac:dyDescent="0.2">
      <c r="A131" s="67">
        <v>38596</v>
      </c>
      <c r="B131" s="67">
        <f t="shared" si="3"/>
        <v>38595</v>
      </c>
      <c r="C131" s="67">
        <v>38590</v>
      </c>
      <c r="D131" s="67">
        <v>38584</v>
      </c>
      <c r="E131" s="67">
        <v>38579</v>
      </c>
    </row>
    <row r="132" spans="1:5" x14ac:dyDescent="0.2">
      <c r="A132" s="67">
        <v>38626</v>
      </c>
      <c r="B132" s="67">
        <f t="shared" ref="B132:B194" si="4">IF(OR(WEEKDAY(A132-1)=1,WEEKDAY(A132-1)=7),IF(OR(WEEKDAY(A132-2)=1,WEEKDAY(A132-2)=7),A132-3,A132-2),A132-1)</f>
        <v>38625</v>
      </c>
      <c r="C132" s="67">
        <v>38622</v>
      </c>
      <c r="D132" s="67">
        <v>38615</v>
      </c>
      <c r="E132" s="67">
        <v>38610</v>
      </c>
    </row>
    <row r="133" spans="1:5" x14ac:dyDescent="0.2">
      <c r="A133" s="67">
        <v>38657</v>
      </c>
      <c r="B133" s="67">
        <f t="shared" si="4"/>
        <v>38656</v>
      </c>
      <c r="C133" s="67">
        <v>38651</v>
      </c>
      <c r="D133" s="67">
        <v>38645</v>
      </c>
      <c r="E133" s="67">
        <v>38640</v>
      </c>
    </row>
    <row r="134" spans="1:5" x14ac:dyDescent="0.2">
      <c r="A134" s="67">
        <v>38687</v>
      </c>
      <c r="B134" s="67">
        <f t="shared" si="4"/>
        <v>38686</v>
      </c>
      <c r="C134" s="67">
        <v>38681</v>
      </c>
      <c r="D134" s="67">
        <v>38676</v>
      </c>
      <c r="E134" s="67">
        <v>38671</v>
      </c>
    </row>
    <row r="135" spans="1:5" x14ac:dyDescent="0.2">
      <c r="A135" s="67">
        <v>38718</v>
      </c>
      <c r="B135" s="67">
        <f t="shared" si="4"/>
        <v>38716</v>
      </c>
      <c r="C135" s="67">
        <v>38713</v>
      </c>
      <c r="D135" s="67">
        <v>38706</v>
      </c>
      <c r="E135" s="67">
        <v>38701</v>
      </c>
    </row>
    <row r="136" spans="1:5" x14ac:dyDescent="0.2">
      <c r="A136" s="67">
        <v>38749</v>
      </c>
      <c r="B136" s="67">
        <f t="shared" si="4"/>
        <v>38748</v>
      </c>
      <c r="C136" s="67">
        <v>38743</v>
      </c>
      <c r="D136" s="67">
        <v>38737</v>
      </c>
      <c r="E136" s="67">
        <v>38732</v>
      </c>
    </row>
    <row r="137" spans="1:5" x14ac:dyDescent="0.2">
      <c r="A137" s="67">
        <v>38777</v>
      </c>
      <c r="B137" s="67">
        <f t="shared" si="4"/>
        <v>38776</v>
      </c>
      <c r="C137" s="67">
        <v>38771</v>
      </c>
      <c r="D137" s="67">
        <v>38768</v>
      </c>
      <c r="E137" s="67">
        <v>38763</v>
      </c>
    </row>
    <row r="138" spans="1:5" x14ac:dyDescent="0.2">
      <c r="A138" s="67">
        <v>38808</v>
      </c>
      <c r="B138" s="67">
        <f t="shared" si="4"/>
        <v>38807</v>
      </c>
      <c r="C138" s="67">
        <v>38804</v>
      </c>
      <c r="D138" s="67">
        <v>38796</v>
      </c>
      <c r="E138" s="67">
        <v>38791</v>
      </c>
    </row>
    <row r="139" spans="1:5" x14ac:dyDescent="0.2">
      <c r="A139" s="67">
        <v>38838</v>
      </c>
      <c r="B139" s="67">
        <f t="shared" si="4"/>
        <v>38835</v>
      </c>
      <c r="C139" s="67">
        <v>38832</v>
      </c>
      <c r="D139" s="67">
        <v>38827</v>
      </c>
      <c r="E139" s="67">
        <v>38822</v>
      </c>
    </row>
    <row r="140" spans="1:5" x14ac:dyDescent="0.2">
      <c r="A140" s="67">
        <v>38869</v>
      </c>
      <c r="B140" s="67">
        <f t="shared" si="4"/>
        <v>38868</v>
      </c>
      <c r="C140" s="67">
        <v>38862</v>
      </c>
      <c r="D140" s="67">
        <v>38857</v>
      </c>
      <c r="E140" s="67">
        <v>38852</v>
      </c>
    </row>
    <row r="141" spans="1:5" x14ac:dyDescent="0.2">
      <c r="A141" s="67">
        <v>38899</v>
      </c>
      <c r="B141" s="67">
        <f t="shared" si="4"/>
        <v>38898</v>
      </c>
      <c r="C141" s="67">
        <v>38895</v>
      </c>
      <c r="D141" s="67">
        <v>38888</v>
      </c>
      <c r="E141" s="67">
        <v>38883</v>
      </c>
    </row>
    <row r="142" spans="1:5" x14ac:dyDescent="0.2">
      <c r="A142" s="67">
        <v>38930</v>
      </c>
      <c r="B142" s="67">
        <f t="shared" si="4"/>
        <v>38929</v>
      </c>
      <c r="C142" s="67">
        <v>38924</v>
      </c>
      <c r="D142" s="67">
        <v>38918</v>
      </c>
      <c r="E142" s="67">
        <v>38913</v>
      </c>
    </row>
    <row r="143" spans="1:5" x14ac:dyDescent="0.2">
      <c r="A143" s="67">
        <v>38961</v>
      </c>
      <c r="B143" s="67">
        <f t="shared" si="4"/>
        <v>38960</v>
      </c>
      <c r="C143" s="67">
        <v>38957</v>
      </c>
      <c r="D143" s="67">
        <v>38949</v>
      </c>
      <c r="E143" s="67">
        <v>38944</v>
      </c>
    </row>
    <row r="144" spans="1:5" x14ac:dyDescent="0.2">
      <c r="A144" s="67">
        <v>38991</v>
      </c>
      <c r="B144" s="67">
        <f t="shared" si="4"/>
        <v>38989</v>
      </c>
      <c r="C144" s="67">
        <v>38986</v>
      </c>
      <c r="D144" s="67">
        <v>38980</v>
      </c>
      <c r="E144" s="67">
        <v>38975</v>
      </c>
    </row>
    <row r="145" spans="1:5" x14ac:dyDescent="0.2">
      <c r="A145" s="67">
        <v>39022</v>
      </c>
      <c r="B145" s="67">
        <f t="shared" si="4"/>
        <v>39021</v>
      </c>
      <c r="C145" s="67">
        <v>39016</v>
      </c>
      <c r="D145" s="67">
        <v>39010</v>
      </c>
      <c r="E145" s="67">
        <v>39005</v>
      </c>
    </row>
    <row r="146" spans="1:5" x14ac:dyDescent="0.2">
      <c r="A146" s="67">
        <v>39052</v>
      </c>
      <c r="B146" s="67">
        <f t="shared" si="4"/>
        <v>39051</v>
      </c>
      <c r="C146" s="67">
        <v>39048</v>
      </c>
      <c r="D146" s="67">
        <v>39041</v>
      </c>
      <c r="E146" s="67">
        <v>39036</v>
      </c>
    </row>
    <row r="147" spans="1:5" x14ac:dyDescent="0.2">
      <c r="A147" s="67">
        <v>39083</v>
      </c>
      <c r="B147" s="67">
        <f t="shared" si="4"/>
        <v>39080</v>
      </c>
      <c r="C147" s="67">
        <v>39077</v>
      </c>
      <c r="D147" s="67">
        <v>39071</v>
      </c>
      <c r="E147" s="67">
        <v>39066</v>
      </c>
    </row>
    <row r="148" spans="1:5" x14ac:dyDescent="0.2">
      <c r="A148" s="67">
        <v>39114</v>
      </c>
      <c r="B148" s="67">
        <f t="shared" si="4"/>
        <v>39113</v>
      </c>
      <c r="C148" s="67">
        <v>39108</v>
      </c>
      <c r="D148" s="67">
        <v>39102</v>
      </c>
      <c r="E148" s="67">
        <v>39097</v>
      </c>
    </row>
    <row r="149" spans="1:5" x14ac:dyDescent="0.2">
      <c r="A149" s="67">
        <v>39142</v>
      </c>
      <c r="B149" s="67">
        <f t="shared" si="4"/>
        <v>39141</v>
      </c>
      <c r="C149" s="67">
        <v>39136</v>
      </c>
      <c r="D149" s="67">
        <v>39133</v>
      </c>
      <c r="E149" s="67">
        <v>39128</v>
      </c>
    </row>
    <row r="150" spans="1:5" x14ac:dyDescent="0.2">
      <c r="A150" s="67">
        <v>39173</v>
      </c>
      <c r="B150" s="67">
        <f t="shared" si="4"/>
        <v>39171</v>
      </c>
      <c r="C150" s="67">
        <v>39168</v>
      </c>
      <c r="D150" s="67">
        <v>39161</v>
      </c>
      <c r="E150" s="67">
        <v>39156</v>
      </c>
    </row>
    <row r="151" spans="1:5" x14ac:dyDescent="0.2">
      <c r="A151" s="67">
        <v>39203</v>
      </c>
      <c r="B151" s="67">
        <f t="shared" si="4"/>
        <v>39202</v>
      </c>
      <c r="C151" s="67">
        <v>39197</v>
      </c>
      <c r="D151" s="67">
        <v>39192</v>
      </c>
      <c r="E151" s="67">
        <v>39187</v>
      </c>
    </row>
    <row r="152" spans="1:5" x14ac:dyDescent="0.2">
      <c r="A152" s="67">
        <v>39234</v>
      </c>
      <c r="B152" s="67">
        <f t="shared" si="4"/>
        <v>39233</v>
      </c>
      <c r="C152" s="67">
        <v>39230</v>
      </c>
      <c r="D152" s="67">
        <v>39222</v>
      </c>
      <c r="E152" s="67">
        <v>39217</v>
      </c>
    </row>
    <row r="153" spans="1:5" x14ac:dyDescent="0.2">
      <c r="A153" s="67">
        <v>39264</v>
      </c>
      <c r="B153" s="67">
        <f t="shared" si="4"/>
        <v>39262</v>
      </c>
      <c r="C153" s="67">
        <v>39259</v>
      </c>
      <c r="D153" s="67">
        <v>39253</v>
      </c>
      <c r="E153" s="67">
        <v>39248</v>
      </c>
    </row>
    <row r="154" spans="1:5" x14ac:dyDescent="0.2">
      <c r="A154" s="67">
        <v>39295</v>
      </c>
      <c r="B154" s="67">
        <f t="shared" si="4"/>
        <v>39294</v>
      </c>
      <c r="C154" s="67">
        <v>39289</v>
      </c>
      <c r="D154" s="67">
        <v>39283</v>
      </c>
      <c r="E154" s="67">
        <v>39278</v>
      </c>
    </row>
    <row r="155" spans="1:5" x14ac:dyDescent="0.2">
      <c r="A155" s="67">
        <v>39326</v>
      </c>
      <c r="B155" s="67">
        <f t="shared" si="4"/>
        <v>39325</v>
      </c>
      <c r="C155" s="67">
        <v>39322</v>
      </c>
      <c r="D155" s="67">
        <v>39314</v>
      </c>
      <c r="E155" s="67">
        <v>39309</v>
      </c>
    </row>
    <row r="156" spans="1:5" x14ac:dyDescent="0.2">
      <c r="A156" s="67">
        <v>39356</v>
      </c>
      <c r="B156" s="67">
        <f t="shared" si="4"/>
        <v>39353</v>
      </c>
      <c r="C156" s="67">
        <v>39350</v>
      </c>
      <c r="D156" s="67">
        <v>39345</v>
      </c>
      <c r="E156" s="67">
        <v>39340</v>
      </c>
    </row>
    <row r="157" spans="1:5" x14ac:dyDescent="0.2">
      <c r="A157" s="67">
        <v>39387</v>
      </c>
      <c r="B157" s="67">
        <f t="shared" si="4"/>
        <v>39386</v>
      </c>
      <c r="C157" s="67">
        <v>39381</v>
      </c>
      <c r="D157" s="67">
        <v>39375</v>
      </c>
      <c r="E157" s="67">
        <v>39370</v>
      </c>
    </row>
    <row r="158" spans="1:5" x14ac:dyDescent="0.2">
      <c r="A158" s="67">
        <v>39417</v>
      </c>
      <c r="B158" s="67">
        <f t="shared" si="4"/>
        <v>39416</v>
      </c>
      <c r="C158" s="67">
        <v>39413</v>
      </c>
      <c r="D158" s="67">
        <v>39406</v>
      </c>
      <c r="E158" s="67">
        <v>39401</v>
      </c>
    </row>
    <row r="159" spans="1:5" x14ac:dyDescent="0.2">
      <c r="A159" s="67">
        <v>39448</v>
      </c>
      <c r="B159" s="67">
        <v>39444</v>
      </c>
      <c r="C159" s="67">
        <v>39442</v>
      </c>
      <c r="D159" s="67">
        <v>39436</v>
      </c>
      <c r="E159" s="67">
        <v>39431</v>
      </c>
    </row>
    <row r="160" spans="1:5" x14ac:dyDescent="0.2">
      <c r="A160" s="67">
        <v>39479</v>
      </c>
      <c r="B160" s="67">
        <f t="shared" si="4"/>
        <v>39478</v>
      </c>
      <c r="C160" s="67">
        <v>39475</v>
      </c>
      <c r="D160" s="67">
        <v>39467</v>
      </c>
      <c r="E160" s="67">
        <v>39462</v>
      </c>
    </row>
    <row r="161" spans="1:5" x14ac:dyDescent="0.2">
      <c r="A161" s="67">
        <v>39508</v>
      </c>
      <c r="B161" s="67">
        <f t="shared" si="4"/>
        <v>39507</v>
      </c>
      <c r="C161" s="67">
        <v>39504</v>
      </c>
      <c r="D161" s="67">
        <v>39498</v>
      </c>
      <c r="E161" s="67">
        <v>39493</v>
      </c>
    </row>
    <row r="162" spans="1:5" x14ac:dyDescent="0.2">
      <c r="A162" s="67">
        <v>39539</v>
      </c>
      <c r="B162" s="67">
        <f t="shared" si="4"/>
        <v>39538</v>
      </c>
      <c r="C162" s="67">
        <v>39533</v>
      </c>
      <c r="D162" s="67">
        <v>39527</v>
      </c>
      <c r="E162" s="67">
        <v>39522</v>
      </c>
    </row>
    <row r="163" spans="1:5" x14ac:dyDescent="0.2">
      <c r="A163" s="67">
        <v>39569</v>
      </c>
      <c r="B163" s="67">
        <f t="shared" si="4"/>
        <v>39568</v>
      </c>
      <c r="C163" s="67">
        <v>39563</v>
      </c>
      <c r="D163" s="67">
        <v>39558</v>
      </c>
      <c r="E163" s="67">
        <v>39553</v>
      </c>
    </row>
    <row r="164" spans="1:5" x14ac:dyDescent="0.2">
      <c r="A164" s="67">
        <v>39600</v>
      </c>
      <c r="B164" s="67">
        <f t="shared" si="4"/>
        <v>39598</v>
      </c>
      <c r="C164" s="67">
        <v>39595</v>
      </c>
      <c r="D164" s="67">
        <v>39588</v>
      </c>
      <c r="E164" s="67">
        <v>39583</v>
      </c>
    </row>
    <row r="165" spans="1:5" x14ac:dyDescent="0.2">
      <c r="A165" s="67">
        <v>39630</v>
      </c>
      <c r="B165" s="67">
        <f t="shared" si="4"/>
        <v>39629</v>
      </c>
      <c r="C165" s="67">
        <v>39624</v>
      </c>
      <c r="D165" s="67">
        <v>39619</v>
      </c>
      <c r="E165" s="67">
        <v>39614</v>
      </c>
    </row>
    <row r="166" spans="1:5" x14ac:dyDescent="0.2">
      <c r="A166" s="67">
        <v>39661</v>
      </c>
      <c r="B166" s="67">
        <f t="shared" si="4"/>
        <v>39660</v>
      </c>
      <c r="C166" s="67">
        <v>39657</v>
      </c>
      <c r="D166" s="67">
        <v>39649</v>
      </c>
      <c r="E166" s="67">
        <v>39644</v>
      </c>
    </row>
    <row r="167" spans="1:5" x14ac:dyDescent="0.2">
      <c r="A167" s="67">
        <v>39692</v>
      </c>
      <c r="B167" s="67">
        <f t="shared" si="4"/>
        <v>39689</v>
      </c>
      <c r="C167" s="67">
        <v>39686</v>
      </c>
      <c r="D167" s="67">
        <v>39680</v>
      </c>
      <c r="E167" s="67">
        <v>39675</v>
      </c>
    </row>
    <row r="168" spans="1:5" x14ac:dyDescent="0.2">
      <c r="A168" s="67">
        <v>39722</v>
      </c>
      <c r="B168" s="67">
        <f t="shared" si="4"/>
        <v>39721</v>
      </c>
      <c r="C168" s="67">
        <v>39716</v>
      </c>
      <c r="D168" s="67">
        <v>39711</v>
      </c>
      <c r="E168" s="67">
        <v>39706</v>
      </c>
    </row>
    <row r="169" spans="1:5" x14ac:dyDescent="0.2">
      <c r="A169" s="67">
        <v>39753</v>
      </c>
      <c r="B169" s="67">
        <f t="shared" si="4"/>
        <v>39752</v>
      </c>
      <c r="C169" s="67">
        <v>39749</v>
      </c>
      <c r="D169" s="67">
        <v>39741</v>
      </c>
      <c r="E169" s="67">
        <v>39736</v>
      </c>
    </row>
    <row r="170" spans="1:5" x14ac:dyDescent="0.2">
      <c r="A170" s="67">
        <v>39783</v>
      </c>
      <c r="B170" s="67">
        <f t="shared" si="4"/>
        <v>39780</v>
      </c>
      <c r="C170" s="67">
        <v>39776</v>
      </c>
      <c r="D170" s="67">
        <v>39772</v>
      </c>
      <c r="E170" s="67">
        <v>39767</v>
      </c>
    </row>
    <row r="171" spans="1:5" x14ac:dyDescent="0.2">
      <c r="A171" s="67">
        <v>39814</v>
      </c>
      <c r="B171" s="67">
        <v>39812</v>
      </c>
      <c r="C171" s="67">
        <v>39808</v>
      </c>
      <c r="D171" s="67">
        <v>39802</v>
      </c>
      <c r="E171" s="67">
        <v>39797</v>
      </c>
    </row>
    <row r="172" spans="1:5" x14ac:dyDescent="0.2">
      <c r="A172" s="67">
        <v>39845</v>
      </c>
      <c r="B172" s="67">
        <f t="shared" si="4"/>
        <v>39843</v>
      </c>
      <c r="C172" s="67">
        <v>39840</v>
      </c>
      <c r="D172" s="67">
        <v>39833</v>
      </c>
      <c r="E172" s="67">
        <v>39828</v>
      </c>
    </row>
    <row r="173" spans="1:5" x14ac:dyDescent="0.2">
      <c r="A173" s="67">
        <v>39873</v>
      </c>
      <c r="B173" s="67">
        <f t="shared" si="4"/>
        <v>39871</v>
      </c>
      <c r="C173" s="67">
        <v>39868</v>
      </c>
      <c r="D173" s="67">
        <v>39864</v>
      </c>
      <c r="E173" s="67">
        <v>39859</v>
      </c>
    </row>
    <row r="174" spans="1:5" x14ac:dyDescent="0.2">
      <c r="A174" s="67">
        <v>39904</v>
      </c>
      <c r="B174" s="67">
        <f t="shared" si="4"/>
        <v>39903</v>
      </c>
      <c r="C174" s="67">
        <v>39898</v>
      </c>
      <c r="D174" s="67">
        <v>39892</v>
      </c>
      <c r="E174" s="67">
        <v>39887</v>
      </c>
    </row>
    <row r="175" spans="1:5" x14ac:dyDescent="0.2">
      <c r="A175" s="67">
        <v>39934</v>
      </c>
      <c r="B175" s="67">
        <f t="shared" si="4"/>
        <v>39933</v>
      </c>
      <c r="C175" s="67">
        <v>39930</v>
      </c>
      <c r="D175" s="67">
        <v>39923</v>
      </c>
      <c r="E175" s="67">
        <v>39918</v>
      </c>
    </row>
    <row r="176" spans="1:5" x14ac:dyDescent="0.2">
      <c r="A176" s="67">
        <v>39965</v>
      </c>
      <c r="B176" s="67">
        <f t="shared" si="4"/>
        <v>39962</v>
      </c>
      <c r="C176" s="67">
        <v>39959</v>
      </c>
      <c r="D176" s="67">
        <v>39953</v>
      </c>
      <c r="E176" s="67">
        <v>39948</v>
      </c>
    </row>
    <row r="177" spans="1:5" x14ac:dyDescent="0.2">
      <c r="A177" s="67">
        <v>39995</v>
      </c>
      <c r="B177" s="67">
        <f t="shared" si="4"/>
        <v>39994</v>
      </c>
      <c r="C177" s="67">
        <v>39989</v>
      </c>
      <c r="D177" s="67">
        <v>39984</v>
      </c>
      <c r="E177" s="67">
        <v>39979</v>
      </c>
    </row>
    <row r="178" spans="1:5" x14ac:dyDescent="0.2">
      <c r="A178" s="67">
        <v>40026</v>
      </c>
      <c r="B178" s="67">
        <f t="shared" si="4"/>
        <v>40025</v>
      </c>
      <c r="C178" s="67">
        <v>40022</v>
      </c>
      <c r="D178" s="67">
        <v>40014</v>
      </c>
      <c r="E178" s="67">
        <v>40009</v>
      </c>
    </row>
    <row r="179" spans="1:5" x14ac:dyDescent="0.2">
      <c r="A179" s="67">
        <v>40057</v>
      </c>
      <c r="B179" s="67">
        <f t="shared" si="4"/>
        <v>40056</v>
      </c>
      <c r="C179" s="67">
        <v>40051</v>
      </c>
      <c r="D179" s="67">
        <v>40045</v>
      </c>
      <c r="E179" s="67">
        <v>40040</v>
      </c>
    </row>
    <row r="180" spans="1:5" x14ac:dyDescent="0.2">
      <c r="A180" s="67">
        <v>40087</v>
      </c>
      <c r="B180" s="67">
        <f t="shared" si="4"/>
        <v>40086</v>
      </c>
      <c r="C180" s="67">
        <v>40081</v>
      </c>
      <c r="D180" s="67">
        <v>40076</v>
      </c>
      <c r="E180" s="67">
        <v>40071</v>
      </c>
    </row>
    <row r="181" spans="1:5" x14ac:dyDescent="0.2">
      <c r="A181" s="67">
        <v>40118</v>
      </c>
      <c r="B181" s="67">
        <f t="shared" si="4"/>
        <v>40116</v>
      </c>
      <c r="C181" s="67">
        <v>40113</v>
      </c>
      <c r="D181" s="67">
        <v>40106</v>
      </c>
      <c r="E181" s="67">
        <v>40101</v>
      </c>
    </row>
    <row r="182" spans="1:5" x14ac:dyDescent="0.2">
      <c r="A182" s="67">
        <v>40148</v>
      </c>
      <c r="B182" s="67">
        <f t="shared" si="4"/>
        <v>40147</v>
      </c>
      <c r="C182" s="67">
        <v>40141</v>
      </c>
      <c r="D182" s="67">
        <v>40137</v>
      </c>
      <c r="E182" s="67">
        <v>40132</v>
      </c>
    </row>
    <row r="183" spans="1:5" x14ac:dyDescent="0.2">
      <c r="A183" s="67">
        <v>40179</v>
      </c>
      <c r="B183" s="67">
        <v>40177</v>
      </c>
      <c r="C183" s="67">
        <v>40175</v>
      </c>
      <c r="D183" s="67">
        <v>40167</v>
      </c>
      <c r="E183" s="67">
        <v>40162</v>
      </c>
    </row>
    <row r="184" spans="1:5" x14ac:dyDescent="0.2">
      <c r="A184" s="67">
        <v>40210</v>
      </c>
      <c r="B184" s="67">
        <f t="shared" si="4"/>
        <v>40207</v>
      </c>
      <c r="C184" s="67">
        <v>40204</v>
      </c>
      <c r="D184" s="67">
        <v>40198</v>
      </c>
      <c r="E184" s="67">
        <v>40193</v>
      </c>
    </row>
    <row r="185" spans="1:5" x14ac:dyDescent="0.2">
      <c r="A185" s="67">
        <v>40238</v>
      </c>
      <c r="B185" s="67">
        <f t="shared" si="4"/>
        <v>40235</v>
      </c>
      <c r="C185" s="67">
        <v>40232</v>
      </c>
      <c r="D185" s="67">
        <v>40229</v>
      </c>
      <c r="E185" s="67">
        <v>40224</v>
      </c>
    </row>
    <row r="186" spans="1:5" x14ac:dyDescent="0.2">
      <c r="A186" s="67">
        <v>40269</v>
      </c>
      <c r="B186" s="67">
        <f t="shared" si="4"/>
        <v>40268</v>
      </c>
      <c r="C186" s="67">
        <v>40263</v>
      </c>
      <c r="D186" s="67">
        <v>40257</v>
      </c>
      <c r="E186" s="67">
        <v>40252</v>
      </c>
    </row>
    <row r="187" spans="1:5" x14ac:dyDescent="0.2">
      <c r="A187" s="67">
        <v>40299</v>
      </c>
      <c r="B187" s="67">
        <f t="shared" si="4"/>
        <v>40298</v>
      </c>
      <c r="C187" s="67">
        <v>40295</v>
      </c>
      <c r="D187" s="67">
        <v>40288</v>
      </c>
      <c r="E187" s="67">
        <v>40283</v>
      </c>
    </row>
    <row r="188" spans="1:5" x14ac:dyDescent="0.2">
      <c r="A188" s="67">
        <v>40330</v>
      </c>
      <c r="B188" s="67">
        <f t="shared" si="4"/>
        <v>40329</v>
      </c>
      <c r="C188" s="67">
        <v>40323</v>
      </c>
      <c r="D188" s="67">
        <v>40318</v>
      </c>
      <c r="E188" s="67">
        <v>40313</v>
      </c>
    </row>
    <row r="189" spans="1:5" x14ac:dyDescent="0.2">
      <c r="A189" s="67">
        <v>40360</v>
      </c>
      <c r="B189" s="67">
        <f t="shared" si="4"/>
        <v>40359</v>
      </c>
      <c r="C189" s="67">
        <v>40354</v>
      </c>
      <c r="D189" s="67">
        <v>40349</v>
      </c>
      <c r="E189" s="67">
        <v>40344</v>
      </c>
    </row>
    <row r="190" spans="1:5" x14ac:dyDescent="0.2">
      <c r="A190" s="67">
        <v>40391</v>
      </c>
      <c r="B190" s="67">
        <f t="shared" si="4"/>
        <v>40389</v>
      </c>
      <c r="C190" s="67">
        <v>40386</v>
      </c>
      <c r="D190" s="67">
        <v>40379</v>
      </c>
      <c r="E190" s="67">
        <v>40374</v>
      </c>
    </row>
    <row r="191" spans="1:5" x14ac:dyDescent="0.2">
      <c r="A191" s="67">
        <v>40422</v>
      </c>
      <c r="B191" s="67">
        <f t="shared" si="4"/>
        <v>40421</v>
      </c>
      <c r="C191" s="67">
        <v>40416</v>
      </c>
      <c r="D191" s="67">
        <v>40410</v>
      </c>
      <c r="E191" s="67">
        <v>40405</v>
      </c>
    </row>
    <row r="192" spans="1:5" x14ac:dyDescent="0.2">
      <c r="A192" s="67">
        <v>40452</v>
      </c>
      <c r="B192" s="67">
        <f t="shared" si="4"/>
        <v>40451</v>
      </c>
      <c r="C192" s="67">
        <v>40448</v>
      </c>
      <c r="D192" s="67">
        <v>40441</v>
      </c>
      <c r="E192" s="67">
        <v>40436</v>
      </c>
    </row>
    <row r="193" spans="1:5" x14ac:dyDescent="0.2">
      <c r="A193" s="67">
        <v>40483</v>
      </c>
      <c r="B193" s="67">
        <f t="shared" si="4"/>
        <v>40480</v>
      </c>
      <c r="C193" s="67">
        <v>40477</v>
      </c>
      <c r="D193" s="67">
        <v>40471</v>
      </c>
      <c r="E193" s="67">
        <v>40466</v>
      </c>
    </row>
    <row r="194" spans="1:5" x14ac:dyDescent="0.2">
      <c r="A194" s="67">
        <v>40513</v>
      </c>
      <c r="B194" s="67">
        <f t="shared" si="4"/>
        <v>40512</v>
      </c>
      <c r="C194" s="67">
        <v>40507</v>
      </c>
      <c r="D194" s="67">
        <v>40502</v>
      </c>
      <c r="E194" s="67">
        <v>40497</v>
      </c>
    </row>
    <row r="195" spans="1:5" x14ac:dyDescent="0.2">
      <c r="A195" s="67">
        <v>40544</v>
      </c>
      <c r="B195" s="67">
        <v>40542</v>
      </c>
      <c r="C195" s="67">
        <v>40539</v>
      </c>
      <c r="D195" s="67">
        <v>40532</v>
      </c>
      <c r="E195" s="67">
        <v>40527</v>
      </c>
    </row>
    <row r="196" spans="1:5" x14ac:dyDescent="0.2">
      <c r="A196" s="67">
        <v>40575</v>
      </c>
      <c r="B196" s="67">
        <f t="shared" ref="B196:B259" si="5">IF(OR(WEEKDAY(A196-1)=1,WEEKDAY(A196-1)=7),IF(OR(WEEKDAY(A196-2)=1,WEEKDAY(A196-2)=7),A196-3,A196-2),A196-1)</f>
        <v>40574</v>
      </c>
      <c r="C196" s="67">
        <v>40569</v>
      </c>
      <c r="D196" s="67">
        <v>40563</v>
      </c>
      <c r="E196" s="67">
        <v>40558</v>
      </c>
    </row>
    <row r="197" spans="1:5" x14ac:dyDescent="0.2">
      <c r="A197" s="67">
        <v>40603</v>
      </c>
      <c r="B197" s="67">
        <f t="shared" si="5"/>
        <v>40602</v>
      </c>
      <c r="C197" s="67">
        <v>40597</v>
      </c>
      <c r="D197" s="67">
        <v>40594</v>
      </c>
      <c r="E197" s="67">
        <v>40589</v>
      </c>
    </row>
    <row r="198" spans="1:5" x14ac:dyDescent="0.2">
      <c r="A198" s="67">
        <v>40634</v>
      </c>
      <c r="B198" s="67">
        <f t="shared" si="5"/>
        <v>40633</v>
      </c>
      <c r="C198" s="67">
        <v>40630</v>
      </c>
      <c r="D198" s="67">
        <v>40622</v>
      </c>
      <c r="E198" s="67">
        <v>40617</v>
      </c>
    </row>
    <row r="199" spans="1:5" x14ac:dyDescent="0.2">
      <c r="A199" s="67">
        <v>40664</v>
      </c>
      <c r="B199" s="67">
        <f t="shared" si="5"/>
        <v>40662</v>
      </c>
      <c r="C199" s="67">
        <v>40659</v>
      </c>
      <c r="D199" s="67">
        <v>40653</v>
      </c>
      <c r="E199" s="67">
        <v>40648</v>
      </c>
    </row>
    <row r="200" spans="1:5" x14ac:dyDescent="0.2">
      <c r="A200" s="67">
        <v>40695</v>
      </c>
      <c r="B200" s="67">
        <f t="shared" si="5"/>
        <v>40694</v>
      </c>
      <c r="C200" s="67">
        <v>40688</v>
      </c>
      <c r="D200" s="67">
        <v>40683</v>
      </c>
      <c r="E200" s="67">
        <v>40678</v>
      </c>
    </row>
    <row r="201" spans="1:5" x14ac:dyDescent="0.2">
      <c r="A201" s="67">
        <v>40725</v>
      </c>
      <c r="B201" s="67">
        <f t="shared" si="5"/>
        <v>40724</v>
      </c>
      <c r="C201" s="67">
        <v>40721</v>
      </c>
      <c r="D201" s="67">
        <v>40714</v>
      </c>
      <c r="E201" s="67">
        <v>40709</v>
      </c>
    </row>
    <row r="202" spans="1:5" x14ac:dyDescent="0.2">
      <c r="A202" s="67">
        <v>40756</v>
      </c>
      <c r="B202" s="67">
        <f t="shared" si="5"/>
        <v>40753</v>
      </c>
      <c r="C202" s="67">
        <v>40750</v>
      </c>
      <c r="D202" s="67">
        <v>40744</v>
      </c>
      <c r="E202" s="67">
        <v>40739</v>
      </c>
    </row>
    <row r="203" spans="1:5" x14ac:dyDescent="0.2">
      <c r="A203" s="67">
        <v>40787</v>
      </c>
      <c r="B203" s="67">
        <f t="shared" si="5"/>
        <v>40786</v>
      </c>
      <c r="C203" s="67">
        <v>40781</v>
      </c>
      <c r="D203" s="67">
        <v>40775</v>
      </c>
      <c r="E203" s="67">
        <v>40770</v>
      </c>
    </row>
    <row r="204" spans="1:5" x14ac:dyDescent="0.2">
      <c r="A204" s="67">
        <v>40817</v>
      </c>
      <c r="B204" s="67">
        <f t="shared" si="5"/>
        <v>40816</v>
      </c>
      <c r="C204" s="67">
        <v>40813</v>
      </c>
      <c r="D204" s="67">
        <v>40806</v>
      </c>
      <c r="E204" s="67">
        <v>40801</v>
      </c>
    </row>
    <row r="205" spans="1:5" x14ac:dyDescent="0.2">
      <c r="A205" s="67">
        <v>40848</v>
      </c>
      <c r="B205" s="67">
        <f t="shared" si="5"/>
        <v>40847</v>
      </c>
      <c r="C205" s="67">
        <v>40842</v>
      </c>
      <c r="D205" s="67">
        <v>40836</v>
      </c>
      <c r="E205" s="67">
        <v>40831</v>
      </c>
    </row>
    <row r="206" spans="1:5" x14ac:dyDescent="0.2">
      <c r="A206" s="67">
        <v>40878</v>
      </c>
      <c r="B206" s="67">
        <f t="shared" si="5"/>
        <v>40877</v>
      </c>
      <c r="C206" s="67">
        <v>40872</v>
      </c>
      <c r="D206" s="67">
        <v>40867</v>
      </c>
      <c r="E206" s="67">
        <v>40862</v>
      </c>
    </row>
    <row r="207" spans="1:5" x14ac:dyDescent="0.2">
      <c r="A207" s="67">
        <v>40909</v>
      </c>
      <c r="B207" s="67">
        <f t="shared" si="5"/>
        <v>40907</v>
      </c>
      <c r="C207" s="67">
        <v>40904</v>
      </c>
      <c r="D207" s="67">
        <v>40897</v>
      </c>
      <c r="E207" s="67">
        <v>40892</v>
      </c>
    </row>
    <row r="208" spans="1:5" x14ac:dyDescent="0.2">
      <c r="A208" s="67">
        <v>40940</v>
      </c>
      <c r="B208" s="67">
        <f t="shared" si="5"/>
        <v>40939</v>
      </c>
      <c r="C208" s="67">
        <v>40934</v>
      </c>
      <c r="D208" s="67">
        <v>40928</v>
      </c>
      <c r="E208" s="67">
        <v>40923</v>
      </c>
    </row>
    <row r="209" spans="1:5" x14ac:dyDescent="0.2">
      <c r="A209" s="67">
        <v>40969</v>
      </c>
      <c r="B209" s="67">
        <f t="shared" si="5"/>
        <v>40968</v>
      </c>
      <c r="C209" s="67">
        <v>40963</v>
      </c>
      <c r="D209" s="67">
        <v>40959</v>
      </c>
      <c r="E209" s="67">
        <v>40954</v>
      </c>
    </row>
    <row r="210" spans="1:5" x14ac:dyDescent="0.2">
      <c r="A210" s="67">
        <v>41000</v>
      </c>
      <c r="B210" s="67">
        <f t="shared" si="5"/>
        <v>40998</v>
      </c>
      <c r="C210" s="67">
        <v>40995</v>
      </c>
      <c r="D210" s="67">
        <v>40988</v>
      </c>
      <c r="E210" s="67">
        <v>40983</v>
      </c>
    </row>
    <row r="211" spans="1:5" x14ac:dyDescent="0.2">
      <c r="A211" s="67">
        <v>41030</v>
      </c>
      <c r="B211" s="67">
        <f t="shared" si="5"/>
        <v>41029</v>
      </c>
      <c r="C211" s="67">
        <v>41024</v>
      </c>
      <c r="D211" s="67">
        <v>41019</v>
      </c>
      <c r="E211" s="67">
        <v>41014</v>
      </c>
    </row>
    <row r="212" spans="1:5" x14ac:dyDescent="0.2">
      <c r="A212" s="67">
        <v>41061</v>
      </c>
      <c r="B212" s="67">
        <f t="shared" si="5"/>
        <v>41060</v>
      </c>
      <c r="C212" s="67">
        <v>41057</v>
      </c>
      <c r="D212" s="67">
        <v>41049</v>
      </c>
      <c r="E212" s="67">
        <v>41044</v>
      </c>
    </row>
    <row r="213" spans="1:5" x14ac:dyDescent="0.2">
      <c r="A213" s="67">
        <v>41091</v>
      </c>
      <c r="B213" s="67">
        <f t="shared" si="5"/>
        <v>41089</v>
      </c>
      <c r="C213" s="67">
        <v>41086</v>
      </c>
      <c r="D213" s="67">
        <v>41080</v>
      </c>
      <c r="E213" s="67">
        <v>41075</v>
      </c>
    </row>
    <row r="214" spans="1:5" x14ac:dyDescent="0.2">
      <c r="A214" s="67">
        <v>41122</v>
      </c>
      <c r="B214" s="67">
        <f t="shared" si="5"/>
        <v>41121</v>
      </c>
      <c r="C214" s="67">
        <v>41116</v>
      </c>
      <c r="D214" s="67">
        <v>41110</v>
      </c>
      <c r="E214" s="67">
        <v>41105</v>
      </c>
    </row>
    <row r="215" spans="1:5" x14ac:dyDescent="0.2">
      <c r="A215" s="67">
        <v>41153</v>
      </c>
      <c r="B215" s="67">
        <f t="shared" si="5"/>
        <v>41152</v>
      </c>
      <c r="C215" s="67">
        <v>41149</v>
      </c>
      <c r="D215" s="67">
        <v>41141</v>
      </c>
      <c r="E215" s="67">
        <v>41136</v>
      </c>
    </row>
    <row r="216" spans="1:5" x14ac:dyDescent="0.2">
      <c r="A216" s="67">
        <v>41183</v>
      </c>
      <c r="B216" s="67">
        <f t="shared" si="5"/>
        <v>41180</v>
      </c>
      <c r="C216" s="67">
        <v>41177</v>
      </c>
      <c r="D216" s="67">
        <v>41172</v>
      </c>
      <c r="E216" s="67">
        <v>41167</v>
      </c>
    </row>
    <row r="217" spans="1:5" x14ac:dyDescent="0.2">
      <c r="A217" s="67">
        <v>41214</v>
      </c>
      <c r="B217" s="67">
        <f t="shared" si="5"/>
        <v>41213</v>
      </c>
      <c r="C217" s="67">
        <v>41208</v>
      </c>
      <c r="D217" s="67">
        <v>41202</v>
      </c>
      <c r="E217" s="67">
        <v>41197</v>
      </c>
    </row>
    <row r="218" spans="1:5" x14ac:dyDescent="0.2">
      <c r="A218" s="67">
        <v>41244</v>
      </c>
      <c r="B218" s="67">
        <f t="shared" si="5"/>
        <v>41243</v>
      </c>
      <c r="C218" s="67">
        <v>41240</v>
      </c>
      <c r="D218" s="67">
        <v>41233</v>
      </c>
      <c r="E218" s="67">
        <v>41228</v>
      </c>
    </row>
    <row r="219" spans="1:5" x14ac:dyDescent="0.2">
      <c r="A219" s="67">
        <v>41275</v>
      </c>
      <c r="B219" s="67">
        <v>41273</v>
      </c>
      <c r="C219" s="67">
        <v>41269</v>
      </c>
      <c r="D219" s="67">
        <v>41263</v>
      </c>
      <c r="E219" s="67">
        <v>41258</v>
      </c>
    </row>
    <row r="220" spans="1:5" x14ac:dyDescent="0.2">
      <c r="A220" s="67">
        <v>41306</v>
      </c>
      <c r="B220" s="67">
        <f t="shared" si="5"/>
        <v>41305</v>
      </c>
      <c r="C220" s="67">
        <v>41302</v>
      </c>
      <c r="D220" s="67">
        <v>41294</v>
      </c>
      <c r="E220" s="67">
        <v>41289</v>
      </c>
    </row>
    <row r="221" spans="1:5" x14ac:dyDescent="0.2">
      <c r="A221" s="67">
        <v>41334</v>
      </c>
      <c r="B221" s="67">
        <f t="shared" si="5"/>
        <v>41333</v>
      </c>
      <c r="C221" s="67">
        <v>41330</v>
      </c>
      <c r="D221" s="67">
        <v>41325</v>
      </c>
      <c r="E221" s="67">
        <v>41320</v>
      </c>
    </row>
    <row r="222" spans="1:5" x14ac:dyDescent="0.2">
      <c r="A222" s="67">
        <v>41365</v>
      </c>
      <c r="B222" s="67">
        <f t="shared" si="5"/>
        <v>41362</v>
      </c>
      <c r="C222" s="67">
        <v>41358</v>
      </c>
      <c r="D222" s="67">
        <v>41353</v>
      </c>
      <c r="E222" s="67">
        <v>41348</v>
      </c>
    </row>
    <row r="223" spans="1:5" x14ac:dyDescent="0.2">
      <c r="A223" s="67">
        <v>41395</v>
      </c>
      <c r="B223" s="67">
        <f t="shared" si="5"/>
        <v>41394</v>
      </c>
      <c r="C223" s="67">
        <v>41389</v>
      </c>
      <c r="D223" s="67">
        <v>41384</v>
      </c>
      <c r="E223" s="67">
        <v>41379</v>
      </c>
    </row>
    <row r="224" spans="1:5" x14ac:dyDescent="0.2">
      <c r="A224" s="67">
        <v>41426</v>
      </c>
      <c r="B224" s="67">
        <f t="shared" si="5"/>
        <v>41425</v>
      </c>
      <c r="C224" s="67">
        <v>41422</v>
      </c>
      <c r="D224" s="67">
        <v>41414</v>
      </c>
      <c r="E224" s="67">
        <v>41409</v>
      </c>
    </row>
    <row r="225" spans="1:5" x14ac:dyDescent="0.2">
      <c r="A225" s="67">
        <v>41456</v>
      </c>
      <c r="B225" s="67">
        <f t="shared" si="5"/>
        <v>41453</v>
      </c>
      <c r="C225" s="67">
        <v>41450</v>
      </c>
      <c r="D225" s="67">
        <v>41445</v>
      </c>
      <c r="E225" s="67">
        <v>41440</v>
      </c>
    </row>
    <row r="226" spans="1:5" x14ac:dyDescent="0.2">
      <c r="A226" s="67">
        <v>41487</v>
      </c>
      <c r="B226" s="67">
        <f t="shared" si="5"/>
        <v>41486</v>
      </c>
      <c r="C226" s="67">
        <v>41481</v>
      </c>
      <c r="D226" s="67">
        <v>41475</v>
      </c>
      <c r="E226" s="67">
        <v>41470</v>
      </c>
    </row>
    <row r="227" spans="1:5" x14ac:dyDescent="0.2">
      <c r="A227" s="67">
        <v>41518</v>
      </c>
      <c r="B227" s="67">
        <f t="shared" si="5"/>
        <v>41516</v>
      </c>
      <c r="C227" s="67">
        <v>41513</v>
      </c>
      <c r="D227" s="67">
        <v>41506</v>
      </c>
      <c r="E227" s="67">
        <v>41501</v>
      </c>
    </row>
    <row r="228" spans="1:5" x14ac:dyDescent="0.2">
      <c r="A228" s="67">
        <v>41548</v>
      </c>
      <c r="B228" s="67">
        <f t="shared" si="5"/>
        <v>41547</v>
      </c>
      <c r="C228" s="67">
        <v>41542</v>
      </c>
      <c r="D228" s="67">
        <v>41537</v>
      </c>
      <c r="E228" s="67">
        <v>41532</v>
      </c>
    </row>
    <row r="229" spans="1:5" x14ac:dyDescent="0.2">
      <c r="A229" s="67">
        <v>41579</v>
      </c>
      <c r="B229" s="67">
        <f t="shared" si="5"/>
        <v>41578</v>
      </c>
      <c r="C229" s="67">
        <v>41575</v>
      </c>
      <c r="D229" s="67">
        <v>41567</v>
      </c>
      <c r="E229" s="67">
        <v>41562</v>
      </c>
    </row>
    <row r="230" spans="1:5" x14ac:dyDescent="0.2">
      <c r="A230" s="67">
        <v>41609</v>
      </c>
      <c r="B230" s="67">
        <f t="shared" si="5"/>
        <v>41607</v>
      </c>
      <c r="C230" s="67">
        <v>41603</v>
      </c>
      <c r="D230" s="67">
        <v>41598</v>
      </c>
      <c r="E230" s="67">
        <v>41593</v>
      </c>
    </row>
    <row r="231" spans="1:5" x14ac:dyDescent="0.2">
      <c r="A231" s="67">
        <v>41640</v>
      </c>
      <c r="B231" s="67">
        <v>41638</v>
      </c>
      <c r="C231" s="67">
        <v>41634</v>
      </c>
      <c r="D231" s="67">
        <v>41628</v>
      </c>
      <c r="E231" s="67">
        <v>41623</v>
      </c>
    </row>
    <row r="232" spans="1:5" x14ac:dyDescent="0.2">
      <c r="A232" s="67">
        <v>41671</v>
      </c>
      <c r="B232" s="67">
        <f t="shared" si="5"/>
        <v>41670</v>
      </c>
      <c r="C232" s="67">
        <v>41667</v>
      </c>
      <c r="D232" s="67">
        <v>41659</v>
      </c>
      <c r="E232" s="67">
        <v>41654</v>
      </c>
    </row>
    <row r="233" spans="1:5" x14ac:dyDescent="0.2">
      <c r="A233" s="67">
        <v>41699</v>
      </c>
      <c r="B233" s="67">
        <f t="shared" si="5"/>
        <v>41698</v>
      </c>
      <c r="C233" s="67">
        <v>41695</v>
      </c>
      <c r="D233" s="67">
        <v>41690</v>
      </c>
      <c r="E233" s="67">
        <v>41685</v>
      </c>
    </row>
    <row r="234" spans="1:5" x14ac:dyDescent="0.2">
      <c r="A234" s="67">
        <v>41730</v>
      </c>
      <c r="B234" s="67">
        <f t="shared" si="5"/>
        <v>41729</v>
      </c>
      <c r="C234" s="67">
        <v>41724</v>
      </c>
      <c r="D234" s="67">
        <v>41718</v>
      </c>
      <c r="E234" s="67">
        <v>41713</v>
      </c>
    </row>
    <row r="235" spans="1:5" x14ac:dyDescent="0.2">
      <c r="A235" s="67">
        <v>41760</v>
      </c>
      <c r="B235" s="67">
        <f t="shared" si="5"/>
        <v>41759</v>
      </c>
      <c r="C235" s="67">
        <v>41754</v>
      </c>
      <c r="D235" s="67">
        <v>41749</v>
      </c>
      <c r="E235" s="67">
        <v>41744</v>
      </c>
    </row>
    <row r="236" spans="1:5" x14ac:dyDescent="0.2">
      <c r="A236" s="67">
        <v>41791</v>
      </c>
      <c r="B236" s="67">
        <f t="shared" si="5"/>
        <v>41789</v>
      </c>
      <c r="C236" s="67">
        <v>41786</v>
      </c>
      <c r="D236" s="67">
        <v>41779</v>
      </c>
      <c r="E236" s="67">
        <v>41774</v>
      </c>
    </row>
    <row r="237" spans="1:5" x14ac:dyDescent="0.2">
      <c r="A237" s="67">
        <v>41821</v>
      </c>
      <c r="B237" s="67">
        <f t="shared" si="5"/>
        <v>41820</v>
      </c>
      <c r="C237" s="67">
        <v>41815</v>
      </c>
      <c r="D237" s="67">
        <v>41810</v>
      </c>
      <c r="E237" s="67">
        <v>41805</v>
      </c>
    </row>
    <row r="238" spans="1:5" x14ac:dyDescent="0.2">
      <c r="A238" s="67">
        <v>41852</v>
      </c>
      <c r="B238" s="67">
        <f t="shared" si="5"/>
        <v>41851</v>
      </c>
      <c r="C238" s="67">
        <v>41848</v>
      </c>
      <c r="D238" s="67">
        <v>41840</v>
      </c>
      <c r="E238" s="67">
        <v>41835</v>
      </c>
    </row>
    <row r="239" spans="1:5" x14ac:dyDescent="0.2">
      <c r="A239" s="67">
        <v>41883</v>
      </c>
      <c r="B239" s="67">
        <f t="shared" si="5"/>
        <v>41880</v>
      </c>
      <c r="C239" s="67">
        <v>41877</v>
      </c>
      <c r="D239" s="67">
        <v>41871</v>
      </c>
      <c r="E239" s="67">
        <v>41866</v>
      </c>
    </row>
    <row r="240" spans="1:5" x14ac:dyDescent="0.2">
      <c r="A240" s="67">
        <v>41913</v>
      </c>
      <c r="B240" s="67">
        <f t="shared" si="5"/>
        <v>41912</v>
      </c>
      <c r="C240" s="67">
        <v>41907</v>
      </c>
      <c r="D240" s="67">
        <v>41902</v>
      </c>
      <c r="E240" s="67">
        <v>41897</v>
      </c>
    </row>
    <row r="241" spans="1:5" x14ac:dyDescent="0.2">
      <c r="A241" s="67">
        <v>41944</v>
      </c>
      <c r="B241" s="67">
        <f t="shared" si="5"/>
        <v>41943</v>
      </c>
      <c r="C241" s="67">
        <v>41940</v>
      </c>
      <c r="D241" s="67">
        <v>41932</v>
      </c>
      <c r="E241" s="67">
        <v>41927</v>
      </c>
    </row>
    <row r="242" spans="1:5" x14ac:dyDescent="0.2">
      <c r="A242" s="67">
        <v>41974</v>
      </c>
      <c r="B242" s="67">
        <f t="shared" si="5"/>
        <v>41971</v>
      </c>
      <c r="C242" s="67">
        <v>41967</v>
      </c>
      <c r="D242" s="67">
        <v>41963</v>
      </c>
      <c r="E242" s="67">
        <v>41958</v>
      </c>
    </row>
    <row r="243" spans="1:5" x14ac:dyDescent="0.2">
      <c r="A243" s="67">
        <v>42005</v>
      </c>
      <c r="B243" s="67">
        <v>42003</v>
      </c>
      <c r="C243" s="67">
        <v>41999</v>
      </c>
      <c r="D243" s="67">
        <v>41993</v>
      </c>
      <c r="E243" s="67">
        <v>41988</v>
      </c>
    </row>
    <row r="244" spans="1:5" x14ac:dyDescent="0.2">
      <c r="A244" s="67">
        <v>42036</v>
      </c>
      <c r="B244" s="67">
        <f t="shared" si="5"/>
        <v>42034</v>
      </c>
      <c r="C244" s="67">
        <v>42031</v>
      </c>
      <c r="D244" s="67">
        <v>42024</v>
      </c>
      <c r="E244" s="67">
        <v>42019</v>
      </c>
    </row>
    <row r="245" spans="1:5" x14ac:dyDescent="0.2">
      <c r="A245" s="67">
        <v>42064</v>
      </c>
      <c r="B245" s="67">
        <f t="shared" si="5"/>
        <v>42062</v>
      </c>
      <c r="C245" s="67">
        <v>42059</v>
      </c>
      <c r="D245" s="67">
        <v>42055</v>
      </c>
      <c r="E245" s="67">
        <v>42050</v>
      </c>
    </row>
    <row r="246" spans="1:5" x14ac:dyDescent="0.2">
      <c r="A246" s="67">
        <v>42095</v>
      </c>
      <c r="B246" s="67">
        <f t="shared" si="5"/>
        <v>42094</v>
      </c>
      <c r="C246" s="67">
        <v>42089</v>
      </c>
      <c r="D246" s="67">
        <v>42083</v>
      </c>
      <c r="E246" s="67">
        <v>42078</v>
      </c>
    </row>
    <row r="247" spans="1:5" x14ac:dyDescent="0.2">
      <c r="A247" s="67">
        <v>42125</v>
      </c>
      <c r="B247" s="67">
        <f t="shared" si="5"/>
        <v>42124</v>
      </c>
      <c r="C247" s="67">
        <v>42121</v>
      </c>
      <c r="D247" s="67">
        <v>42114</v>
      </c>
      <c r="E247" s="67">
        <v>42109</v>
      </c>
    </row>
    <row r="248" spans="1:5" x14ac:dyDescent="0.2">
      <c r="A248" s="67">
        <v>42156</v>
      </c>
      <c r="B248" s="67">
        <f t="shared" si="5"/>
        <v>42153</v>
      </c>
      <c r="C248" s="67">
        <v>42150</v>
      </c>
      <c r="D248" s="67">
        <v>42144</v>
      </c>
      <c r="E248" s="67">
        <v>42139</v>
      </c>
    </row>
    <row r="249" spans="1:5" x14ac:dyDescent="0.2">
      <c r="A249" s="67">
        <v>42186</v>
      </c>
      <c r="B249" s="67">
        <f t="shared" si="5"/>
        <v>42185</v>
      </c>
      <c r="C249" s="67">
        <v>42180</v>
      </c>
      <c r="D249" s="67">
        <v>42175</v>
      </c>
      <c r="E249" s="67">
        <v>42170</v>
      </c>
    </row>
    <row r="250" spans="1:5" x14ac:dyDescent="0.2">
      <c r="A250" s="67">
        <v>42217</v>
      </c>
      <c r="B250" s="67">
        <f t="shared" si="5"/>
        <v>42216</v>
      </c>
      <c r="C250" s="67">
        <v>42213</v>
      </c>
      <c r="D250" s="67">
        <v>42205</v>
      </c>
      <c r="E250" s="67">
        <v>42200</v>
      </c>
    </row>
    <row r="251" spans="1:5" x14ac:dyDescent="0.2">
      <c r="A251" s="67">
        <v>42248</v>
      </c>
      <c r="B251" s="67">
        <f t="shared" si="5"/>
        <v>42247</v>
      </c>
      <c r="C251" s="67">
        <v>42242</v>
      </c>
      <c r="D251" s="67">
        <v>42236</v>
      </c>
      <c r="E251" s="67">
        <v>42231</v>
      </c>
    </row>
    <row r="252" spans="1:5" x14ac:dyDescent="0.2">
      <c r="A252" s="67">
        <v>42278</v>
      </c>
      <c r="B252" s="67">
        <f t="shared" si="5"/>
        <v>42277</v>
      </c>
      <c r="C252" s="67">
        <v>42272</v>
      </c>
      <c r="D252" s="67">
        <v>42267</v>
      </c>
      <c r="E252" s="67">
        <v>42262</v>
      </c>
    </row>
    <row r="253" spans="1:5" x14ac:dyDescent="0.2">
      <c r="A253" s="67">
        <v>42309</v>
      </c>
      <c r="B253" s="67">
        <f t="shared" si="5"/>
        <v>42307</v>
      </c>
      <c r="C253" s="67">
        <v>42304</v>
      </c>
      <c r="D253" s="67">
        <v>42297</v>
      </c>
      <c r="E253" s="67">
        <v>42292</v>
      </c>
    </row>
    <row r="254" spans="1:5" x14ac:dyDescent="0.2">
      <c r="A254" s="67">
        <v>42339</v>
      </c>
      <c r="B254" s="67">
        <f t="shared" si="5"/>
        <v>42338</v>
      </c>
      <c r="C254" s="67">
        <v>42332</v>
      </c>
      <c r="D254" s="67">
        <v>42328</v>
      </c>
      <c r="E254" s="67">
        <v>42323</v>
      </c>
    </row>
    <row r="255" spans="1:5" x14ac:dyDescent="0.2">
      <c r="A255" s="67">
        <v>42370</v>
      </c>
      <c r="B255" s="67">
        <v>42368</v>
      </c>
      <c r="C255" s="67">
        <v>42366</v>
      </c>
      <c r="D255" s="67">
        <v>42358</v>
      </c>
      <c r="E255" s="67">
        <v>42353</v>
      </c>
    </row>
    <row r="256" spans="1:5" x14ac:dyDescent="0.2">
      <c r="A256" s="67">
        <v>42401</v>
      </c>
      <c r="B256" s="67">
        <f t="shared" si="5"/>
        <v>42398</v>
      </c>
      <c r="C256" s="67">
        <v>42395</v>
      </c>
      <c r="D256" s="67">
        <v>42389</v>
      </c>
      <c r="E256" s="67">
        <v>42384</v>
      </c>
    </row>
    <row r="257" spans="1:5" x14ac:dyDescent="0.2">
      <c r="A257" s="67">
        <v>42430</v>
      </c>
      <c r="B257" s="67">
        <f t="shared" si="5"/>
        <v>42429</v>
      </c>
      <c r="C257" s="67">
        <v>42424</v>
      </c>
      <c r="D257" s="67">
        <v>42420</v>
      </c>
      <c r="E257" s="67">
        <v>42415</v>
      </c>
    </row>
    <row r="258" spans="1:5" x14ac:dyDescent="0.2">
      <c r="A258" s="67">
        <v>42461</v>
      </c>
      <c r="B258" s="67">
        <f t="shared" si="5"/>
        <v>42460</v>
      </c>
      <c r="C258" s="67">
        <v>42457</v>
      </c>
      <c r="D258" s="67">
        <v>42449</v>
      </c>
      <c r="E258" s="67">
        <v>42444</v>
      </c>
    </row>
    <row r="259" spans="1:5" x14ac:dyDescent="0.2">
      <c r="A259" s="67">
        <v>42491</v>
      </c>
      <c r="B259" s="67">
        <f t="shared" si="5"/>
        <v>42489</v>
      </c>
      <c r="C259" s="67">
        <v>42486</v>
      </c>
      <c r="D259" s="67">
        <v>42480</v>
      </c>
      <c r="E259" s="67">
        <v>42475</v>
      </c>
    </row>
    <row r="260" spans="1:5" x14ac:dyDescent="0.2">
      <c r="A260" s="67">
        <v>42522</v>
      </c>
      <c r="B260" s="67">
        <f t="shared" ref="B260:B323" si="6">IF(OR(WEEKDAY(A260-1)=1,WEEKDAY(A260-1)=7),IF(OR(WEEKDAY(A260-2)=1,WEEKDAY(A260-2)=7),A260-3,A260-2),A260-1)</f>
        <v>42521</v>
      </c>
      <c r="C260" s="67">
        <v>42515</v>
      </c>
      <c r="D260" s="67">
        <v>42510</v>
      </c>
      <c r="E260" s="67">
        <v>42505</v>
      </c>
    </row>
    <row r="261" spans="1:5" x14ac:dyDescent="0.2">
      <c r="A261" s="67">
        <v>42552</v>
      </c>
      <c r="B261" s="67">
        <f t="shared" si="6"/>
        <v>42551</v>
      </c>
      <c r="C261" s="67">
        <v>42548</v>
      </c>
      <c r="D261" s="67">
        <v>42541</v>
      </c>
      <c r="E261" s="67">
        <v>42536</v>
      </c>
    </row>
    <row r="262" spans="1:5" x14ac:dyDescent="0.2">
      <c r="A262" s="67">
        <v>42583</v>
      </c>
      <c r="B262" s="67">
        <f t="shared" si="6"/>
        <v>42580</v>
      </c>
      <c r="C262" s="67">
        <v>42577</v>
      </c>
      <c r="D262" s="67">
        <v>42571</v>
      </c>
      <c r="E262" s="67">
        <v>42566</v>
      </c>
    </row>
    <row r="263" spans="1:5" x14ac:dyDescent="0.2">
      <c r="A263" s="67">
        <v>42614</v>
      </c>
      <c r="B263" s="67">
        <f t="shared" si="6"/>
        <v>42613</v>
      </c>
      <c r="C263" s="67">
        <v>42608</v>
      </c>
      <c r="D263" s="67">
        <v>42602</v>
      </c>
      <c r="E263" s="67">
        <v>42597</v>
      </c>
    </row>
    <row r="264" spans="1:5" x14ac:dyDescent="0.2">
      <c r="A264" s="67">
        <v>42644</v>
      </c>
      <c r="B264" s="67">
        <f t="shared" si="6"/>
        <v>42643</v>
      </c>
      <c r="C264" s="67">
        <v>42640</v>
      </c>
      <c r="D264" s="67">
        <v>42633</v>
      </c>
      <c r="E264" s="67">
        <v>42628</v>
      </c>
    </row>
    <row r="265" spans="1:5" x14ac:dyDescent="0.2">
      <c r="A265" s="67">
        <v>42675</v>
      </c>
      <c r="B265" s="67">
        <f t="shared" si="6"/>
        <v>42674</v>
      </c>
      <c r="C265" s="67">
        <v>42669</v>
      </c>
      <c r="D265" s="67">
        <v>42663</v>
      </c>
      <c r="E265" s="67">
        <v>42658</v>
      </c>
    </row>
    <row r="266" spans="1:5" x14ac:dyDescent="0.2">
      <c r="A266" s="67">
        <v>42705</v>
      </c>
      <c r="B266" s="67">
        <f t="shared" si="6"/>
        <v>42704</v>
      </c>
      <c r="C266" s="67">
        <v>42699</v>
      </c>
      <c r="D266" s="67">
        <v>42694</v>
      </c>
      <c r="E266" s="67">
        <v>42689</v>
      </c>
    </row>
    <row r="267" spans="1:5" x14ac:dyDescent="0.2">
      <c r="A267" s="67">
        <v>42736</v>
      </c>
      <c r="B267" s="67">
        <f t="shared" si="6"/>
        <v>42734</v>
      </c>
      <c r="C267" s="67">
        <v>42731</v>
      </c>
      <c r="D267" s="67">
        <v>42724</v>
      </c>
      <c r="E267" s="67">
        <v>42719</v>
      </c>
    </row>
    <row r="268" spans="1:5" x14ac:dyDescent="0.2">
      <c r="A268" s="67">
        <v>42767</v>
      </c>
      <c r="B268" s="67">
        <f t="shared" si="6"/>
        <v>42766</v>
      </c>
      <c r="C268" s="67">
        <v>42761</v>
      </c>
      <c r="D268" s="67">
        <v>42755</v>
      </c>
      <c r="E268" s="67">
        <v>42750</v>
      </c>
    </row>
    <row r="269" spans="1:5" x14ac:dyDescent="0.2">
      <c r="A269" s="67">
        <v>42795</v>
      </c>
      <c r="B269" s="67">
        <f t="shared" si="6"/>
        <v>42794</v>
      </c>
      <c r="C269" s="67">
        <v>42789</v>
      </c>
      <c r="D269" s="67">
        <v>42786</v>
      </c>
      <c r="E269" s="67">
        <v>42781</v>
      </c>
    </row>
    <row r="270" spans="1:5" x14ac:dyDescent="0.2">
      <c r="A270" s="67">
        <v>42826</v>
      </c>
      <c r="B270" s="67">
        <f t="shared" si="6"/>
        <v>42825</v>
      </c>
      <c r="C270" s="67">
        <v>42822</v>
      </c>
      <c r="D270" s="67">
        <v>42814</v>
      </c>
      <c r="E270" s="67">
        <v>42809</v>
      </c>
    </row>
    <row r="271" spans="1:5" x14ac:dyDescent="0.2">
      <c r="A271" s="67">
        <v>42856</v>
      </c>
      <c r="B271" s="67">
        <f t="shared" si="6"/>
        <v>42853</v>
      </c>
      <c r="C271" s="67">
        <v>42850</v>
      </c>
      <c r="D271" s="67">
        <v>42845</v>
      </c>
      <c r="E271" s="67">
        <v>42840</v>
      </c>
    </row>
    <row r="272" spans="1:5" x14ac:dyDescent="0.2">
      <c r="A272" s="67">
        <v>42887</v>
      </c>
      <c r="B272" s="67">
        <f t="shared" si="6"/>
        <v>42886</v>
      </c>
      <c r="C272" s="67">
        <v>42880</v>
      </c>
      <c r="D272" s="67">
        <v>42875</v>
      </c>
      <c r="E272" s="67">
        <v>42870</v>
      </c>
    </row>
    <row r="273" spans="1:5" x14ac:dyDescent="0.2">
      <c r="A273" s="67">
        <v>42917</v>
      </c>
      <c r="B273" s="67">
        <f t="shared" si="6"/>
        <v>42916</v>
      </c>
      <c r="C273" s="67">
        <v>42913</v>
      </c>
      <c r="D273" s="67">
        <v>42906</v>
      </c>
      <c r="E273" s="67">
        <v>42901</v>
      </c>
    </row>
    <row r="274" spans="1:5" x14ac:dyDescent="0.2">
      <c r="A274" s="67">
        <v>42948</v>
      </c>
      <c r="B274" s="67">
        <f t="shared" si="6"/>
        <v>42947</v>
      </c>
      <c r="C274" s="67">
        <v>42942</v>
      </c>
      <c r="D274" s="67">
        <v>42936</v>
      </c>
      <c r="E274" s="67">
        <v>42931</v>
      </c>
    </row>
    <row r="275" spans="1:5" x14ac:dyDescent="0.2">
      <c r="A275" s="67">
        <v>42979</v>
      </c>
      <c r="B275" s="67">
        <f t="shared" si="6"/>
        <v>42978</v>
      </c>
      <c r="C275" s="67">
        <v>42975</v>
      </c>
      <c r="D275" s="67">
        <v>42967</v>
      </c>
      <c r="E275" s="67">
        <v>42962</v>
      </c>
    </row>
    <row r="276" spans="1:5" x14ac:dyDescent="0.2">
      <c r="A276" s="67">
        <v>43009</v>
      </c>
      <c r="B276" s="67">
        <f t="shared" si="6"/>
        <v>43007</v>
      </c>
      <c r="C276" s="67">
        <v>43004</v>
      </c>
      <c r="D276" s="67">
        <v>42998</v>
      </c>
      <c r="E276" s="67">
        <v>42993</v>
      </c>
    </row>
    <row r="277" spans="1:5" x14ac:dyDescent="0.2">
      <c r="A277" s="67">
        <v>43040</v>
      </c>
      <c r="B277" s="67">
        <f t="shared" si="6"/>
        <v>43039</v>
      </c>
      <c r="C277" s="67">
        <v>43034</v>
      </c>
      <c r="D277" s="67">
        <v>43028</v>
      </c>
      <c r="E277" s="67">
        <v>43023</v>
      </c>
    </row>
    <row r="278" spans="1:5" x14ac:dyDescent="0.2">
      <c r="A278" s="67">
        <v>43070</v>
      </c>
      <c r="B278" s="67">
        <f t="shared" si="6"/>
        <v>43069</v>
      </c>
      <c r="C278" s="67">
        <v>43066</v>
      </c>
      <c r="D278" s="67">
        <v>43059</v>
      </c>
      <c r="E278" s="67">
        <v>43054</v>
      </c>
    </row>
    <row r="279" spans="1:5" x14ac:dyDescent="0.2">
      <c r="A279" s="67">
        <v>43101</v>
      </c>
      <c r="B279" s="67">
        <f t="shared" si="6"/>
        <v>43098</v>
      </c>
      <c r="C279" s="67">
        <v>43095</v>
      </c>
      <c r="D279" s="67">
        <v>43089</v>
      </c>
      <c r="E279" s="67">
        <v>43084</v>
      </c>
    </row>
    <row r="280" spans="1:5" x14ac:dyDescent="0.2">
      <c r="A280" s="67">
        <v>43132</v>
      </c>
      <c r="B280" s="67">
        <f t="shared" si="6"/>
        <v>43131</v>
      </c>
      <c r="C280" s="67">
        <v>43126</v>
      </c>
      <c r="D280" s="67">
        <v>43120</v>
      </c>
      <c r="E280" s="67">
        <v>43115</v>
      </c>
    </row>
    <row r="281" spans="1:5" x14ac:dyDescent="0.2">
      <c r="A281" s="67">
        <v>43160</v>
      </c>
      <c r="B281" s="67">
        <f t="shared" si="6"/>
        <v>43159</v>
      </c>
      <c r="C281" s="67">
        <v>43154</v>
      </c>
      <c r="D281" s="67">
        <v>43151</v>
      </c>
      <c r="E281" s="67">
        <v>43146</v>
      </c>
    </row>
    <row r="282" spans="1:5" x14ac:dyDescent="0.2">
      <c r="A282" s="67">
        <v>43191</v>
      </c>
      <c r="B282" s="67">
        <f t="shared" si="6"/>
        <v>43189</v>
      </c>
      <c r="C282" s="67">
        <v>43185</v>
      </c>
      <c r="D282" s="67">
        <v>43179</v>
      </c>
      <c r="E282" s="67">
        <v>43174</v>
      </c>
    </row>
    <row r="283" spans="1:5" x14ac:dyDescent="0.2">
      <c r="A283" s="67">
        <v>43221</v>
      </c>
      <c r="B283" s="67">
        <f t="shared" si="6"/>
        <v>43220</v>
      </c>
      <c r="C283" s="67">
        <v>43215</v>
      </c>
      <c r="D283" s="67">
        <v>43210</v>
      </c>
      <c r="E283" s="67">
        <v>43205</v>
      </c>
    </row>
    <row r="284" spans="1:5" x14ac:dyDescent="0.2">
      <c r="A284" s="67">
        <v>43252</v>
      </c>
      <c r="B284" s="67">
        <f t="shared" si="6"/>
        <v>43251</v>
      </c>
      <c r="C284" s="67">
        <v>43248</v>
      </c>
      <c r="D284" s="67">
        <v>43240</v>
      </c>
      <c r="E284" s="67">
        <v>43235</v>
      </c>
    </row>
    <row r="285" spans="1:5" x14ac:dyDescent="0.2">
      <c r="A285" s="67">
        <v>43282</v>
      </c>
      <c r="B285" s="67">
        <f t="shared" si="6"/>
        <v>43280</v>
      </c>
      <c r="C285" s="67">
        <v>43277</v>
      </c>
      <c r="D285" s="67">
        <v>43271</v>
      </c>
      <c r="E285" s="67">
        <v>43266</v>
      </c>
    </row>
    <row r="286" spans="1:5" x14ac:dyDescent="0.2">
      <c r="A286" s="67">
        <v>43313</v>
      </c>
      <c r="B286" s="67">
        <f t="shared" si="6"/>
        <v>43312</v>
      </c>
      <c r="C286" s="67">
        <v>43307</v>
      </c>
      <c r="D286" s="67">
        <v>43301</v>
      </c>
      <c r="E286" s="67">
        <v>43296</v>
      </c>
    </row>
    <row r="287" spans="1:5" x14ac:dyDescent="0.2">
      <c r="A287" s="67">
        <v>43344</v>
      </c>
      <c r="B287" s="67">
        <f t="shared" si="6"/>
        <v>43343</v>
      </c>
      <c r="C287" s="67">
        <v>43340</v>
      </c>
      <c r="D287" s="67">
        <v>43332</v>
      </c>
      <c r="E287" s="67">
        <v>43327</v>
      </c>
    </row>
    <row r="288" spans="1:5" x14ac:dyDescent="0.2">
      <c r="A288" s="67">
        <v>43374</v>
      </c>
      <c r="B288" s="67">
        <f t="shared" si="6"/>
        <v>43371</v>
      </c>
      <c r="C288" s="67">
        <v>43368</v>
      </c>
      <c r="D288" s="67">
        <v>43363</v>
      </c>
      <c r="E288" s="67">
        <v>43358</v>
      </c>
    </row>
    <row r="289" spans="1:5" x14ac:dyDescent="0.2">
      <c r="A289" s="67">
        <v>43405</v>
      </c>
      <c r="B289" s="67">
        <f t="shared" si="6"/>
        <v>43404</v>
      </c>
      <c r="C289" s="67">
        <v>43399</v>
      </c>
      <c r="D289" s="67">
        <v>43393</v>
      </c>
      <c r="E289" s="67">
        <v>43388</v>
      </c>
    </row>
    <row r="290" spans="1:5" x14ac:dyDescent="0.2">
      <c r="A290" s="67">
        <v>43435</v>
      </c>
      <c r="B290" s="67">
        <f t="shared" si="6"/>
        <v>43434</v>
      </c>
      <c r="C290" s="67">
        <v>43431</v>
      </c>
      <c r="D290" s="67">
        <v>43424</v>
      </c>
      <c r="E290" s="67">
        <v>43419</v>
      </c>
    </row>
    <row r="291" spans="1:5" x14ac:dyDescent="0.2">
      <c r="A291" s="67">
        <v>43466</v>
      </c>
      <c r="B291" s="67">
        <v>43464</v>
      </c>
      <c r="C291" s="67">
        <v>43460</v>
      </c>
      <c r="D291" s="67">
        <v>43454</v>
      </c>
      <c r="E291" s="67">
        <v>43449</v>
      </c>
    </row>
    <row r="292" spans="1:5" x14ac:dyDescent="0.2">
      <c r="A292" s="67">
        <v>43497</v>
      </c>
      <c r="B292" s="67">
        <f t="shared" si="6"/>
        <v>43496</v>
      </c>
      <c r="C292" s="67">
        <v>43493</v>
      </c>
      <c r="D292" s="67">
        <v>43485</v>
      </c>
      <c r="E292" s="67">
        <v>43480</v>
      </c>
    </row>
    <row r="293" spans="1:5" x14ac:dyDescent="0.2">
      <c r="A293" s="67">
        <v>43525</v>
      </c>
      <c r="B293" s="67">
        <f t="shared" si="6"/>
        <v>43524</v>
      </c>
      <c r="C293" s="67">
        <v>43521</v>
      </c>
      <c r="D293" s="67">
        <v>43516</v>
      </c>
      <c r="E293" s="67">
        <v>43511</v>
      </c>
    </row>
    <row r="294" spans="1:5" x14ac:dyDescent="0.2">
      <c r="A294" s="67">
        <v>43556</v>
      </c>
      <c r="B294" s="67">
        <f t="shared" si="6"/>
        <v>43553</v>
      </c>
      <c r="C294" s="67">
        <v>43550</v>
      </c>
      <c r="D294" s="67">
        <v>43544</v>
      </c>
      <c r="E294" s="67">
        <v>43539</v>
      </c>
    </row>
    <row r="295" spans="1:5" x14ac:dyDescent="0.2">
      <c r="A295" s="67">
        <v>43586</v>
      </c>
      <c r="B295" s="67">
        <f t="shared" si="6"/>
        <v>43585</v>
      </c>
      <c r="C295" s="67">
        <v>43580</v>
      </c>
      <c r="D295" s="67">
        <v>43575</v>
      </c>
      <c r="E295" s="67">
        <v>43570</v>
      </c>
    </row>
    <row r="296" spans="1:5" x14ac:dyDescent="0.2">
      <c r="A296" s="67">
        <v>43617</v>
      </c>
      <c r="B296" s="67">
        <f t="shared" si="6"/>
        <v>43616</v>
      </c>
      <c r="C296" s="67">
        <v>43613</v>
      </c>
      <c r="D296" s="67">
        <v>43605</v>
      </c>
      <c r="E296" s="67">
        <v>43600</v>
      </c>
    </row>
    <row r="297" spans="1:5" x14ac:dyDescent="0.2">
      <c r="A297" s="67">
        <v>43647</v>
      </c>
      <c r="B297" s="67">
        <f t="shared" si="6"/>
        <v>43644</v>
      </c>
      <c r="C297" s="67">
        <v>43641</v>
      </c>
      <c r="D297" s="67">
        <v>43636</v>
      </c>
      <c r="E297" s="67">
        <v>43631</v>
      </c>
    </row>
    <row r="298" spans="1:5" x14ac:dyDescent="0.2">
      <c r="A298" s="67">
        <v>43678</v>
      </c>
      <c r="B298" s="67">
        <f t="shared" si="6"/>
        <v>43677</v>
      </c>
      <c r="C298" s="67">
        <v>43672</v>
      </c>
      <c r="D298" s="67">
        <v>43666</v>
      </c>
      <c r="E298" s="67">
        <v>43661</v>
      </c>
    </row>
    <row r="299" spans="1:5" x14ac:dyDescent="0.2">
      <c r="A299" s="67">
        <v>43709</v>
      </c>
      <c r="B299" s="67">
        <f t="shared" si="6"/>
        <v>43707</v>
      </c>
      <c r="C299" s="67">
        <v>43704</v>
      </c>
      <c r="D299" s="67">
        <v>43697</v>
      </c>
      <c r="E299" s="67">
        <v>43692</v>
      </c>
    </row>
    <row r="300" spans="1:5" x14ac:dyDescent="0.2">
      <c r="A300" s="67">
        <v>43739</v>
      </c>
      <c r="B300" s="67">
        <f t="shared" si="6"/>
        <v>43738</v>
      </c>
      <c r="C300" s="67">
        <v>43733</v>
      </c>
      <c r="D300" s="67">
        <v>43728</v>
      </c>
      <c r="E300" s="67">
        <v>43723</v>
      </c>
    </row>
    <row r="301" spans="1:5" x14ac:dyDescent="0.2">
      <c r="A301" s="67">
        <v>43770</v>
      </c>
      <c r="B301" s="67">
        <f t="shared" si="6"/>
        <v>43769</v>
      </c>
      <c r="C301" s="67">
        <v>43766</v>
      </c>
      <c r="D301" s="67">
        <v>43758</v>
      </c>
      <c r="E301" s="67">
        <v>43753</v>
      </c>
    </row>
    <row r="302" spans="1:5" x14ac:dyDescent="0.2">
      <c r="A302" s="67">
        <v>43800</v>
      </c>
      <c r="B302" s="67">
        <f t="shared" si="6"/>
        <v>43798</v>
      </c>
      <c r="C302" s="67">
        <v>43794</v>
      </c>
      <c r="D302" s="67">
        <v>43789</v>
      </c>
      <c r="E302" s="67">
        <v>43784</v>
      </c>
    </row>
    <row r="303" spans="1:5" x14ac:dyDescent="0.2">
      <c r="A303" s="67">
        <v>43831</v>
      </c>
      <c r="B303" s="67">
        <v>43829</v>
      </c>
      <c r="C303" s="67">
        <v>43825</v>
      </c>
      <c r="D303" s="67">
        <v>43819</v>
      </c>
      <c r="E303" s="67">
        <v>43814</v>
      </c>
    </row>
    <row r="304" spans="1:5" x14ac:dyDescent="0.2">
      <c r="A304" s="67">
        <v>43862</v>
      </c>
      <c r="B304" s="67">
        <f t="shared" si="6"/>
        <v>43861</v>
      </c>
      <c r="C304" s="67">
        <v>43858</v>
      </c>
      <c r="D304" s="67">
        <v>43850</v>
      </c>
      <c r="E304" s="67">
        <v>43845</v>
      </c>
    </row>
    <row r="305" spans="1:5" x14ac:dyDescent="0.2">
      <c r="A305" s="67">
        <v>43891</v>
      </c>
      <c r="B305" s="67">
        <f t="shared" si="6"/>
        <v>43889</v>
      </c>
      <c r="C305" s="67">
        <v>43886</v>
      </c>
      <c r="D305" s="67">
        <v>43881</v>
      </c>
      <c r="E305" s="67">
        <v>43876</v>
      </c>
    </row>
    <row r="306" spans="1:5" x14ac:dyDescent="0.2">
      <c r="A306" s="67">
        <v>43922</v>
      </c>
      <c r="B306" s="67">
        <f t="shared" si="6"/>
        <v>43921</v>
      </c>
      <c r="C306" s="67">
        <v>43916</v>
      </c>
      <c r="D306" s="67">
        <v>43910</v>
      </c>
      <c r="E306" s="67">
        <v>43905</v>
      </c>
    </row>
    <row r="307" spans="1:5" x14ac:dyDescent="0.2">
      <c r="A307" s="67">
        <v>43952</v>
      </c>
      <c r="B307" s="67">
        <f t="shared" si="6"/>
        <v>43951</v>
      </c>
      <c r="C307" s="67">
        <v>43948</v>
      </c>
      <c r="D307" s="67">
        <v>43941</v>
      </c>
      <c r="E307" s="67">
        <v>43936</v>
      </c>
    </row>
    <row r="308" spans="1:5" x14ac:dyDescent="0.2">
      <c r="A308" s="67">
        <v>43983</v>
      </c>
      <c r="B308" s="67">
        <f t="shared" si="6"/>
        <v>43980</v>
      </c>
      <c r="C308" s="67">
        <v>43977</v>
      </c>
      <c r="D308" s="67">
        <v>43971</v>
      </c>
      <c r="E308" s="67">
        <v>43966</v>
      </c>
    </row>
    <row r="309" spans="1:5" x14ac:dyDescent="0.2">
      <c r="A309" s="67">
        <v>44013</v>
      </c>
      <c r="B309" s="67">
        <f t="shared" si="6"/>
        <v>44012</v>
      </c>
      <c r="C309" s="67">
        <v>44007</v>
      </c>
      <c r="D309" s="67">
        <v>44002</v>
      </c>
      <c r="E309" s="67">
        <v>43997</v>
      </c>
    </row>
    <row r="310" spans="1:5" x14ac:dyDescent="0.2">
      <c r="A310" s="67">
        <v>44044</v>
      </c>
      <c r="B310" s="67">
        <f t="shared" si="6"/>
        <v>44043</v>
      </c>
      <c r="C310" s="67">
        <v>44040</v>
      </c>
      <c r="D310" s="67">
        <v>44032</v>
      </c>
      <c r="E310" s="67">
        <v>44027</v>
      </c>
    </row>
    <row r="311" spans="1:5" x14ac:dyDescent="0.2">
      <c r="A311" s="67">
        <v>44075</v>
      </c>
      <c r="B311" s="67">
        <f t="shared" si="6"/>
        <v>44074</v>
      </c>
      <c r="C311" s="67">
        <v>44069</v>
      </c>
      <c r="D311" s="67">
        <v>44063</v>
      </c>
      <c r="E311" s="67">
        <v>44058</v>
      </c>
    </row>
    <row r="312" spans="1:5" x14ac:dyDescent="0.2">
      <c r="A312" s="67">
        <v>44105</v>
      </c>
      <c r="B312" s="67">
        <f t="shared" si="6"/>
        <v>44104</v>
      </c>
      <c r="C312" s="67">
        <v>44099</v>
      </c>
      <c r="D312" s="67">
        <v>44094</v>
      </c>
      <c r="E312" s="67">
        <v>44089</v>
      </c>
    </row>
    <row r="313" spans="1:5" x14ac:dyDescent="0.2">
      <c r="A313" s="67">
        <v>44136</v>
      </c>
      <c r="B313" s="67">
        <f t="shared" si="6"/>
        <v>44134</v>
      </c>
      <c r="C313" s="67">
        <v>44131</v>
      </c>
      <c r="D313" s="67">
        <v>44124</v>
      </c>
      <c r="E313" s="67">
        <v>44119</v>
      </c>
    </row>
    <row r="314" spans="1:5" x14ac:dyDescent="0.2">
      <c r="A314" s="67">
        <v>44166</v>
      </c>
      <c r="B314" s="67">
        <f t="shared" si="6"/>
        <v>44165</v>
      </c>
      <c r="C314" s="67">
        <v>44159</v>
      </c>
      <c r="D314" s="67">
        <v>44155</v>
      </c>
      <c r="E314" s="67">
        <v>44150</v>
      </c>
    </row>
    <row r="315" spans="1:5" x14ac:dyDescent="0.2">
      <c r="A315" s="67">
        <v>44197</v>
      </c>
      <c r="B315" s="67">
        <v>44195</v>
      </c>
      <c r="C315" s="67">
        <v>44193</v>
      </c>
      <c r="D315" s="67">
        <v>44185</v>
      </c>
      <c r="E315" s="67">
        <v>44180</v>
      </c>
    </row>
    <row r="316" spans="1:5" x14ac:dyDescent="0.2">
      <c r="A316" s="67">
        <v>44228</v>
      </c>
      <c r="B316" s="67">
        <f t="shared" si="6"/>
        <v>44225</v>
      </c>
      <c r="C316" s="67">
        <v>44222</v>
      </c>
      <c r="D316" s="67">
        <v>44216</v>
      </c>
      <c r="E316" s="67">
        <v>44211</v>
      </c>
    </row>
    <row r="317" spans="1:5" x14ac:dyDescent="0.2">
      <c r="A317" s="67">
        <v>44256</v>
      </c>
      <c r="B317" s="67">
        <f t="shared" si="6"/>
        <v>44253</v>
      </c>
      <c r="C317" s="67">
        <v>44250</v>
      </c>
      <c r="D317" s="67">
        <v>44247</v>
      </c>
      <c r="E317" s="67">
        <v>44242</v>
      </c>
    </row>
    <row r="318" spans="1:5" x14ac:dyDescent="0.2">
      <c r="A318" s="67">
        <v>44287</v>
      </c>
      <c r="B318" s="67">
        <f t="shared" si="6"/>
        <v>44286</v>
      </c>
      <c r="C318" s="67">
        <v>44281</v>
      </c>
      <c r="D318" s="67">
        <v>44275</v>
      </c>
      <c r="E318" s="67">
        <v>44270</v>
      </c>
    </row>
    <row r="319" spans="1:5" x14ac:dyDescent="0.2">
      <c r="A319" s="67">
        <v>44317</v>
      </c>
      <c r="B319" s="67">
        <f t="shared" si="6"/>
        <v>44316</v>
      </c>
      <c r="C319" s="67">
        <v>44313</v>
      </c>
      <c r="D319" s="67">
        <v>44306</v>
      </c>
      <c r="E319" s="67">
        <v>44301</v>
      </c>
    </row>
    <row r="320" spans="1:5" x14ac:dyDescent="0.2">
      <c r="A320" s="67">
        <v>44348</v>
      </c>
      <c r="B320" s="67">
        <f t="shared" si="6"/>
        <v>44347</v>
      </c>
      <c r="C320" s="67">
        <v>44341</v>
      </c>
      <c r="D320" s="67">
        <v>44336</v>
      </c>
      <c r="E320" s="67">
        <v>44331</v>
      </c>
    </row>
    <row r="321" spans="1:5" x14ac:dyDescent="0.2">
      <c r="A321" s="67">
        <v>44378</v>
      </c>
      <c r="B321" s="67">
        <f t="shared" si="6"/>
        <v>44377</v>
      </c>
      <c r="C321" s="67">
        <v>44372</v>
      </c>
      <c r="D321" s="67">
        <v>44367</v>
      </c>
      <c r="E321" s="67">
        <v>44362</v>
      </c>
    </row>
    <row r="322" spans="1:5" x14ac:dyDescent="0.2">
      <c r="A322" s="67">
        <v>44409</v>
      </c>
      <c r="B322" s="67">
        <f t="shared" si="6"/>
        <v>44407</v>
      </c>
      <c r="C322" s="67">
        <v>44404</v>
      </c>
      <c r="D322" s="67">
        <v>44397</v>
      </c>
      <c r="E322" s="67">
        <v>44392</v>
      </c>
    </row>
    <row r="323" spans="1:5" x14ac:dyDescent="0.2">
      <c r="A323" s="67">
        <v>44440</v>
      </c>
      <c r="B323" s="67">
        <f t="shared" si="6"/>
        <v>44439</v>
      </c>
      <c r="C323" s="67">
        <v>44434</v>
      </c>
      <c r="D323" s="67">
        <v>44428</v>
      </c>
      <c r="E323" s="67">
        <v>44423</v>
      </c>
    </row>
    <row r="324" spans="1:5" x14ac:dyDescent="0.2">
      <c r="A324" s="67">
        <v>44470</v>
      </c>
      <c r="B324" s="67">
        <f t="shared" ref="B324:B386" si="7">IF(OR(WEEKDAY(A324-1)=1,WEEKDAY(A324-1)=7),IF(OR(WEEKDAY(A324-2)=1,WEEKDAY(A324-2)=7),A324-3,A324-2),A324-1)</f>
        <v>44469</v>
      </c>
      <c r="C324" s="67">
        <v>44466</v>
      </c>
      <c r="D324" s="67">
        <v>44459</v>
      </c>
      <c r="E324" s="67">
        <v>44454</v>
      </c>
    </row>
    <row r="325" spans="1:5" x14ac:dyDescent="0.2">
      <c r="A325" s="67">
        <v>44501</v>
      </c>
      <c r="B325" s="67">
        <f t="shared" si="7"/>
        <v>44498</v>
      </c>
      <c r="C325" s="67">
        <v>44495</v>
      </c>
      <c r="D325" s="67">
        <v>44489</v>
      </c>
      <c r="E325" s="67">
        <v>44484</v>
      </c>
    </row>
    <row r="326" spans="1:5" x14ac:dyDescent="0.2">
      <c r="A326" s="67">
        <v>44531</v>
      </c>
      <c r="B326" s="67">
        <f t="shared" si="7"/>
        <v>44530</v>
      </c>
      <c r="C326" s="67">
        <v>44525</v>
      </c>
      <c r="D326" s="67">
        <v>44520</v>
      </c>
      <c r="E326" s="67">
        <v>44515</v>
      </c>
    </row>
    <row r="327" spans="1:5" x14ac:dyDescent="0.2">
      <c r="A327" s="67">
        <v>44562</v>
      </c>
      <c r="B327" s="67">
        <v>44560</v>
      </c>
      <c r="C327" s="67">
        <v>44557</v>
      </c>
      <c r="D327" s="67">
        <v>44550</v>
      </c>
      <c r="E327" s="67">
        <v>44545</v>
      </c>
    </row>
    <row r="328" spans="1:5" x14ac:dyDescent="0.2">
      <c r="A328" s="67">
        <v>44593</v>
      </c>
      <c r="B328" s="67">
        <f t="shared" si="7"/>
        <v>44592</v>
      </c>
      <c r="C328" s="67">
        <v>44587</v>
      </c>
      <c r="D328" s="67">
        <v>44581</v>
      </c>
      <c r="E328" s="67">
        <v>44576</v>
      </c>
    </row>
    <row r="329" spans="1:5" x14ac:dyDescent="0.2">
      <c r="A329" s="67">
        <v>44621</v>
      </c>
      <c r="B329" s="67">
        <f t="shared" si="7"/>
        <v>44620</v>
      </c>
      <c r="C329" s="67">
        <v>44615</v>
      </c>
      <c r="D329" s="67">
        <v>44612</v>
      </c>
      <c r="E329" s="67">
        <v>44607</v>
      </c>
    </row>
    <row r="330" spans="1:5" x14ac:dyDescent="0.2">
      <c r="A330" s="67">
        <v>44652</v>
      </c>
      <c r="B330" s="67">
        <f t="shared" si="7"/>
        <v>44651</v>
      </c>
      <c r="C330" s="67">
        <v>44648</v>
      </c>
      <c r="D330" s="67">
        <v>44640</v>
      </c>
      <c r="E330" s="67">
        <v>44635</v>
      </c>
    </row>
    <row r="331" spans="1:5" x14ac:dyDescent="0.2">
      <c r="A331" s="67">
        <v>44682</v>
      </c>
      <c r="B331" s="67">
        <f t="shared" si="7"/>
        <v>44680</v>
      </c>
      <c r="C331" s="67">
        <v>44677</v>
      </c>
      <c r="D331" s="67">
        <v>44671</v>
      </c>
      <c r="E331" s="67">
        <v>44666</v>
      </c>
    </row>
    <row r="332" spans="1:5" x14ac:dyDescent="0.2">
      <c r="A332" s="67">
        <v>44713</v>
      </c>
      <c r="B332" s="67">
        <f t="shared" si="7"/>
        <v>44712</v>
      </c>
      <c r="C332" s="67">
        <v>44706</v>
      </c>
      <c r="D332" s="67">
        <v>44701</v>
      </c>
      <c r="E332" s="67">
        <v>44696</v>
      </c>
    </row>
    <row r="333" spans="1:5" x14ac:dyDescent="0.2">
      <c r="A333" s="67">
        <v>44743</v>
      </c>
      <c r="B333" s="67">
        <f t="shared" si="7"/>
        <v>44742</v>
      </c>
      <c r="C333" s="67">
        <v>44739</v>
      </c>
      <c r="D333" s="67">
        <v>44732</v>
      </c>
      <c r="E333" s="67">
        <v>44727</v>
      </c>
    </row>
    <row r="334" spans="1:5" x14ac:dyDescent="0.2">
      <c r="A334" s="67">
        <v>44774</v>
      </c>
      <c r="B334" s="67">
        <f t="shared" si="7"/>
        <v>44771</v>
      </c>
      <c r="C334" s="67">
        <v>44768</v>
      </c>
      <c r="D334" s="67">
        <v>44762</v>
      </c>
      <c r="E334" s="67">
        <v>44757</v>
      </c>
    </row>
    <row r="335" spans="1:5" x14ac:dyDescent="0.2">
      <c r="A335" s="67">
        <v>44805</v>
      </c>
      <c r="B335" s="67">
        <f t="shared" si="7"/>
        <v>44804</v>
      </c>
      <c r="C335" s="67">
        <v>44799</v>
      </c>
      <c r="D335" s="67">
        <v>44793</v>
      </c>
      <c r="E335" s="67">
        <v>44788</v>
      </c>
    </row>
    <row r="336" spans="1:5" x14ac:dyDescent="0.2">
      <c r="A336" s="67">
        <v>44835</v>
      </c>
      <c r="B336" s="67">
        <f t="shared" si="7"/>
        <v>44834</v>
      </c>
      <c r="C336" s="67">
        <v>44831</v>
      </c>
      <c r="D336" s="67">
        <v>44824</v>
      </c>
      <c r="E336" s="67">
        <v>44819</v>
      </c>
    </row>
    <row r="337" spans="1:5" x14ac:dyDescent="0.2">
      <c r="A337" s="67">
        <v>44866</v>
      </c>
      <c r="B337" s="67">
        <f t="shared" si="7"/>
        <v>44865</v>
      </c>
      <c r="C337" s="67">
        <v>44860</v>
      </c>
      <c r="D337" s="67">
        <v>44854</v>
      </c>
      <c r="E337" s="67">
        <v>44849</v>
      </c>
    </row>
    <row r="338" spans="1:5" x14ac:dyDescent="0.2">
      <c r="A338" s="67">
        <v>44896</v>
      </c>
      <c r="B338" s="67">
        <f t="shared" si="7"/>
        <v>44895</v>
      </c>
      <c r="C338" s="67">
        <v>44890</v>
      </c>
      <c r="D338" s="67">
        <v>44885</v>
      </c>
      <c r="E338" s="67">
        <v>44880</v>
      </c>
    </row>
    <row r="339" spans="1:5" x14ac:dyDescent="0.2">
      <c r="A339" s="67">
        <v>44927</v>
      </c>
      <c r="B339" s="67">
        <v>44925</v>
      </c>
      <c r="C339" s="67">
        <v>44922</v>
      </c>
      <c r="D339" s="67">
        <v>44915</v>
      </c>
      <c r="E339" s="67">
        <v>44910</v>
      </c>
    </row>
    <row r="340" spans="1:5" x14ac:dyDescent="0.2">
      <c r="A340" s="67">
        <v>44958</v>
      </c>
      <c r="B340" s="67">
        <f t="shared" si="7"/>
        <v>44957</v>
      </c>
      <c r="C340" s="67">
        <v>44952</v>
      </c>
      <c r="D340" s="67">
        <v>44946</v>
      </c>
      <c r="E340" s="67">
        <v>44941</v>
      </c>
    </row>
    <row r="341" spans="1:5" x14ac:dyDescent="0.2">
      <c r="A341" s="67">
        <v>44986</v>
      </c>
      <c r="B341" s="67">
        <f t="shared" si="7"/>
        <v>44985</v>
      </c>
      <c r="C341" s="67">
        <v>44980</v>
      </c>
      <c r="D341" s="67">
        <v>44977</v>
      </c>
      <c r="E341" s="67">
        <v>44972</v>
      </c>
    </row>
    <row r="342" spans="1:5" x14ac:dyDescent="0.2">
      <c r="A342" s="67">
        <v>45017</v>
      </c>
      <c r="B342" s="67">
        <f t="shared" si="7"/>
        <v>45016</v>
      </c>
      <c r="C342" s="67">
        <v>45013</v>
      </c>
      <c r="D342" s="67">
        <v>45005</v>
      </c>
      <c r="E342" s="67">
        <v>45000</v>
      </c>
    </row>
    <row r="343" spans="1:5" x14ac:dyDescent="0.2">
      <c r="A343" s="67">
        <v>45047</v>
      </c>
      <c r="B343" s="67">
        <f t="shared" si="7"/>
        <v>45044</v>
      </c>
      <c r="C343" s="67">
        <v>45041</v>
      </c>
      <c r="D343" s="67">
        <v>45036</v>
      </c>
      <c r="E343" s="67">
        <v>45031</v>
      </c>
    </row>
    <row r="344" spans="1:5" x14ac:dyDescent="0.2">
      <c r="A344" s="67">
        <v>45078</v>
      </c>
      <c r="B344" s="67">
        <f t="shared" si="7"/>
        <v>45077</v>
      </c>
      <c r="C344" s="67">
        <v>45071</v>
      </c>
      <c r="D344" s="67">
        <v>45066</v>
      </c>
      <c r="E344" s="67">
        <v>45061</v>
      </c>
    </row>
    <row r="345" spans="1:5" x14ac:dyDescent="0.2">
      <c r="A345" s="67">
        <v>45108</v>
      </c>
      <c r="B345" s="67">
        <f t="shared" si="7"/>
        <v>45107</v>
      </c>
      <c r="C345" s="67">
        <v>45104</v>
      </c>
      <c r="D345" s="67">
        <v>45097</v>
      </c>
      <c r="E345" s="67">
        <v>45092</v>
      </c>
    </row>
    <row r="346" spans="1:5" x14ac:dyDescent="0.2">
      <c r="A346" s="67">
        <v>45139</v>
      </c>
      <c r="B346" s="67">
        <f t="shared" si="7"/>
        <v>45138</v>
      </c>
      <c r="C346" s="67">
        <v>45133</v>
      </c>
      <c r="D346" s="67">
        <v>45127</v>
      </c>
      <c r="E346" s="67">
        <v>45122</v>
      </c>
    </row>
    <row r="347" spans="1:5" x14ac:dyDescent="0.2">
      <c r="A347" s="67">
        <v>45170</v>
      </c>
      <c r="B347" s="67">
        <f t="shared" si="7"/>
        <v>45169</v>
      </c>
      <c r="C347" s="67">
        <v>45166</v>
      </c>
      <c r="D347" s="67">
        <v>45158</v>
      </c>
      <c r="E347" s="67">
        <v>45153</v>
      </c>
    </row>
    <row r="348" spans="1:5" x14ac:dyDescent="0.2">
      <c r="A348" s="67">
        <v>45200</v>
      </c>
      <c r="B348" s="67">
        <f t="shared" si="7"/>
        <v>45198</v>
      </c>
      <c r="C348" s="67">
        <v>45195</v>
      </c>
      <c r="D348" s="67">
        <v>45189</v>
      </c>
      <c r="E348" s="67">
        <v>45184</v>
      </c>
    </row>
    <row r="349" spans="1:5" x14ac:dyDescent="0.2">
      <c r="A349" s="67">
        <v>45231</v>
      </c>
      <c r="B349" s="67">
        <f t="shared" si="7"/>
        <v>45230</v>
      </c>
      <c r="C349" s="67">
        <v>45225</v>
      </c>
      <c r="D349" s="67">
        <v>45219</v>
      </c>
      <c r="E349" s="67">
        <v>45214</v>
      </c>
    </row>
    <row r="350" spans="1:5" x14ac:dyDescent="0.2">
      <c r="A350" s="67">
        <v>45261</v>
      </c>
      <c r="B350" s="67">
        <f t="shared" si="7"/>
        <v>45260</v>
      </c>
      <c r="C350" s="67">
        <v>45257</v>
      </c>
      <c r="D350" s="67">
        <v>45250</v>
      </c>
      <c r="E350" s="67">
        <v>45245</v>
      </c>
    </row>
    <row r="351" spans="1:5" x14ac:dyDescent="0.2">
      <c r="A351" s="67">
        <v>45292</v>
      </c>
      <c r="B351" s="67">
        <f t="shared" si="7"/>
        <v>45289</v>
      </c>
      <c r="C351" s="67">
        <v>45286</v>
      </c>
      <c r="D351" s="67">
        <v>45280</v>
      </c>
      <c r="E351" s="67">
        <v>45275</v>
      </c>
    </row>
    <row r="352" spans="1:5" x14ac:dyDescent="0.2">
      <c r="A352" s="67">
        <v>45323</v>
      </c>
      <c r="B352" s="67">
        <f t="shared" si="7"/>
        <v>45322</v>
      </c>
      <c r="C352" s="67">
        <v>45317</v>
      </c>
      <c r="D352" s="67">
        <v>45311</v>
      </c>
      <c r="E352" s="67">
        <v>45306</v>
      </c>
    </row>
    <row r="353" spans="1:5" x14ac:dyDescent="0.2">
      <c r="A353" s="67">
        <v>45352</v>
      </c>
      <c r="B353" s="67">
        <f t="shared" si="7"/>
        <v>45351</v>
      </c>
      <c r="C353" s="67">
        <v>45348</v>
      </c>
      <c r="D353" s="67">
        <v>45342</v>
      </c>
      <c r="E353" s="67">
        <v>45337</v>
      </c>
    </row>
    <row r="354" spans="1:5" x14ac:dyDescent="0.2">
      <c r="A354" s="67">
        <v>45383</v>
      </c>
      <c r="B354" s="67">
        <f t="shared" si="7"/>
        <v>45380</v>
      </c>
      <c r="C354" s="67">
        <v>45376</v>
      </c>
      <c r="D354" s="67">
        <v>45371</v>
      </c>
      <c r="E354" s="67">
        <v>45366</v>
      </c>
    </row>
    <row r="355" spans="1:5" x14ac:dyDescent="0.2">
      <c r="A355" s="67">
        <v>45413</v>
      </c>
      <c r="B355" s="67">
        <f t="shared" si="7"/>
        <v>45412</v>
      </c>
      <c r="C355" s="67">
        <v>45407</v>
      </c>
      <c r="D355" s="67">
        <v>45402</v>
      </c>
      <c r="E355" s="67">
        <v>45397</v>
      </c>
    </row>
    <row r="356" spans="1:5" x14ac:dyDescent="0.2">
      <c r="A356" s="67">
        <v>45444</v>
      </c>
      <c r="B356" s="67">
        <f t="shared" si="7"/>
        <v>45443</v>
      </c>
      <c r="C356" s="67">
        <v>45440</v>
      </c>
      <c r="D356" s="67">
        <v>45432</v>
      </c>
      <c r="E356" s="67">
        <v>45427</v>
      </c>
    </row>
    <row r="357" spans="1:5" x14ac:dyDescent="0.2">
      <c r="A357" s="67">
        <v>45474</v>
      </c>
      <c r="B357" s="67">
        <f t="shared" si="7"/>
        <v>45471</v>
      </c>
      <c r="C357" s="67">
        <v>45468</v>
      </c>
      <c r="D357" s="67">
        <v>45463</v>
      </c>
      <c r="E357" s="67">
        <v>45458</v>
      </c>
    </row>
    <row r="358" spans="1:5" x14ac:dyDescent="0.2">
      <c r="A358" s="67">
        <v>45505</v>
      </c>
      <c r="B358" s="67">
        <f t="shared" si="7"/>
        <v>45504</v>
      </c>
      <c r="C358" s="67">
        <v>45499</v>
      </c>
      <c r="D358" s="67">
        <v>45493</v>
      </c>
      <c r="E358" s="67">
        <v>45488</v>
      </c>
    </row>
    <row r="359" spans="1:5" x14ac:dyDescent="0.2">
      <c r="A359" s="67">
        <v>45536</v>
      </c>
      <c r="B359" s="67">
        <f t="shared" si="7"/>
        <v>45534</v>
      </c>
      <c r="C359" s="67">
        <v>45531</v>
      </c>
      <c r="D359" s="67">
        <v>45524</v>
      </c>
      <c r="E359" s="67">
        <v>45519</v>
      </c>
    </row>
    <row r="360" spans="1:5" x14ac:dyDescent="0.2">
      <c r="A360" s="67">
        <v>45566</v>
      </c>
      <c r="B360" s="67">
        <f t="shared" si="7"/>
        <v>45565</v>
      </c>
      <c r="C360" s="67">
        <v>45560</v>
      </c>
      <c r="D360" s="67">
        <v>45555</v>
      </c>
      <c r="E360" s="67">
        <v>45550</v>
      </c>
    </row>
    <row r="361" spans="1:5" x14ac:dyDescent="0.2">
      <c r="A361" s="67">
        <v>45597</v>
      </c>
      <c r="B361" s="67">
        <f t="shared" si="7"/>
        <v>45596</v>
      </c>
      <c r="C361" s="67">
        <v>45593</v>
      </c>
      <c r="D361" s="67">
        <v>45585</v>
      </c>
      <c r="E361" s="67">
        <v>45580</v>
      </c>
    </row>
    <row r="362" spans="1:5" x14ac:dyDescent="0.2">
      <c r="A362" s="67">
        <v>45627</v>
      </c>
      <c r="B362" s="67">
        <f t="shared" si="7"/>
        <v>45625</v>
      </c>
      <c r="C362" s="67">
        <v>45621</v>
      </c>
      <c r="D362" s="67">
        <v>45616</v>
      </c>
      <c r="E362" s="67">
        <v>45611</v>
      </c>
    </row>
    <row r="363" spans="1:5" x14ac:dyDescent="0.2">
      <c r="A363" s="67">
        <v>45658</v>
      </c>
      <c r="B363" s="67">
        <v>45656</v>
      </c>
      <c r="C363" s="67">
        <v>45652</v>
      </c>
      <c r="D363" s="67"/>
      <c r="E363" s="67"/>
    </row>
    <row r="364" spans="1:5" x14ac:dyDescent="0.2">
      <c r="A364" s="67">
        <v>45689</v>
      </c>
      <c r="B364" s="67">
        <f t="shared" si="7"/>
        <v>45688</v>
      </c>
      <c r="C364" s="67">
        <v>45685</v>
      </c>
      <c r="D364" s="67"/>
      <c r="E364" s="67"/>
    </row>
    <row r="365" spans="1:5" x14ac:dyDescent="0.2">
      <c r="A365" s="67">
        <v>45717</v>
      </c>
      <c r="B365" s="67">
        <f t="shared" si="7"/>
        <v>45716</v>
      </c>
      <c r="C365" s="67">
        <v>45713</v>
      </c>
      <c r="D365" s="67"/>
      <c r="E365" s="67"/>
    </row>
    <row r="366" spans="1:5" x14ac:dyDescent="0.2">
      <c r="A366" s="67">
        <v>45748</v>
      </c>
      <c r="B366" s="67">
        <f t="shared" si="7"/>
        <v>45747</v>
      </c>
      <c r="C366" s="67">
        <v>45742</v>
      </c>
      <c r="D366" s="67"/>
      <c r="E366" s="67"/>
    </row>
    <row r="367" spans="1:5" x14ac:dyDescent="0.2">
      <c r="A367" s="67">
        <v>45778</v>
      </c>
      <c r="B367" s="67">
        <f t="shared" si="7"/>
        <v>45777</v>
      </c>
      <c r="C367" s="67">
        <v>45772</v>
      </c>
      <c r="D367" s="67"/>
      <c r="E367" s="67"/>
    </row>
    <row r="368" spans="1:5" x14ac:dyDescent="0.2">
      <c r="A368" s="67">
        <v>45809</v>
      </c>
      <c r="B368" s="67">
        <f t="shared" si="7"/>
        <v>45807</v>
      </c>
      <c r="C368" s="67">
        <v>45804</v>
      </c>
      <c r="D368" s="67"/>
      <c r="E368" s="67"/>
    </row>
    <row r="369" spans="1:5" x14ac:dyDescent="0.2">
      <c r="A369" s="67">
        <v>45839</v>
      </c>
      <c r="B369" s="67">
        <f t="shared" si="7"/>
        <v>45838</v>
      </c>
      <c r="C369" s="67">
        <v>45833</v>
      </c>
      <c r="D369" s="67"/>
      <c r="E369" s="67"/>
    </row>
    <row r="370" spans="1:5" x14ac:dyDescent="0.2">
      <c r="A370" s="67">
        <v>45870</v>
      </c>
      <c r="B370" s="67">
        <f t="shared" si="7"/>
        <v>45869</v>
      </c>
      <c r="C370" s="67">
        <v>45866</v>
      </c>
      <c r="D370" s="67"/>
      <c r="E370" s="67"/>
    </row>
    <row r="371" spans="1:5" x14ac:dyDescent="0.2">
      <c r="A371" s="67">
        <v>45901</v>
      </c>
      <c r="B371" s="67">
        <f t="shared" si="7"/>
        <v>45898</v>
      </c>
      <c r="C371" s="67">
        <v>45895</v>
      </c>
      <c r="D371" s="67"/>
      <c r="E371" s="67"/>
    </row>
    <row r="372" spans="1:5" x14ac:dyDescent="0.2">
      <c r="A372" s="67">
        <v>45931</v>
      </c>
      <c r="B372" s="67">
        <f t="shared" si="7"/>
        <v>45930</v>
      </c>
      <c r="C372" s="67">
        <v>45925</v>
      </c>
      <c r="D372" s="67"/>
      <c r="E372" s="67"/>
    </row>
    <row r="373" spans="1:5" x14ac:dyDescent="0.2">
      <c r="A373" s="67">
        <v>45962</v>
      </c>
      <c r="B373" s="67">
        <f t="shared" si="7"/>
        <v>45961</v>
      </c>
      <c r="C373" s="67">
        <v>45958</v>
      </c>
      <c r="D373" s="67"/>
      <c r="E373" s="67"/>
    </row>
    <row r="374" spans="1:5" x14ac:dyDescent="0.2">
      <c r="A374" s="67">
        <v>45992</v>
      </c>
      <c r="B374" s="67">
        <f t="shared" si="7"/>
        <v>45989</v>
      </c>
      <c r="C374" s="67">
        <v>45985</v>
      </c>
      <c r="D374" s="67"/>
      <c r="E374" s="67"/>
    </row>
    <row r="375" spans="1:5" x14ac:dyDescent="0.2">
      <c r="A375" s="67">
        <v>46023</v>
      </c>
      <c r="B375" s="67">
        <v>46021</v>
      </c>
      <c r="C375" s="67">
        <v>46017</v>
      </c>
      <c r="D375" s="67"/>
      <c r="E375" s="67"/>
    </row>
    <row r="376" spans="1:5" x14ac:dyDescent="0.2">
      <c r="A376" s="67">
        <v>46054</v>
      </c>
      <c r="B376" s="67">
        <f t="shared" si="7"/>
        <v>46052</v>
      </c>
      <c r="C376" s="67">
        <v>46049</v>
      </c>
      <c r="D376" s="67"/>
      <c r="E376" s="67"/>
    </row>
    <row r="377" spans="1:5" x14ac:dyDescent="0.2">
      <c r="A377" s="67">
        <v>46082</v>
      </c>
      <c r="B377" s="67">
        <f t="shared" si="7"/>
        <v>46080</v>
      </c>
      <c r="C377" s="67">
        <v>46077</v>
      </c>
      <c r="D377" s="67"/>
      <c r="E377" s="67"/>
    </row>
    <row r="378" spans="1:5" x14ac:dyDescent="0.2">
      <c r="A378" s="67">
        <v>46113</v>
      </c>
      <c r="B378" s="67">
        <f t="shared" si="7"/>
        <v>46112</v>
      </c>
      <c r="C378" s="67">
        <v>46107</v>
      </c>
      <c r="D378" s="67"/>
      <c r="E378" s="67"/>
    </row>
    <row r="379" spans="1:5" x14ac:dyDescent="0.2">
      <c r="A379" s="67">
        <v>46143</v>
      </c>
      <c r="B379" s="67">
        <f t="shared" si="7"/>
        <v>46142</v>
      </c>
      <c r="C379" s="67">
        <v>46139</v>
      </c>
      <c r="D379" s="67"/>
      <c r="E379" s="67"/>
    </row>
    <row r="380" spans="1:5" x14ac:dyDescent="0.2">
      <c r="A380" s="67">
        <v>46174</v>
      </c>
      <c r="B380" s="67">
        <f t="shared" si="7"/>
        <v>46171</v>
      </c>
      <c r="C380" s="67">
        <v>46168</v>
      </c>
      <c r="D380" s="67"/>
      <c r="E380" s="67"/>
    </row>
    <row r="381" spans="1:5" x14ac:dyDescent="0.2">
      <c r="A381" s="67">
        <v>46204</v>
      </c>
      <c r="B381" s="67">
        <f t="shared" si="7"/>
        <v>46203</v>
      </c>
      <c r="C381" s="67">
        <v>46198</v>
      </c>
      <c r="D381" s="67"/>
      <c r="E381" s="67"/>
    </row>
    <row r="382" spans="1:5" x14ac:dyDescent="0.2">
      <c r="A382" s="67">
        <v>46235</v>
      </c>
      <c r="B382" s="67">
        <f t="shared" si="7"/>
        <v>46234</v>
      </c>
      <c r="C382" s="67">
        <v>46231</v>
      </c>
      <c r="D382" s="67"/>
      <c r="E382" s="67"/>
    </row>
    <row r="383" spans="1:5" x14ac:dyDescent="0.2">
      <c r="A383" s="67">
        <v>46266</v>
      </c>
      <c r="B383" s="67">
        <f t="shared" si="7"/>
        <v>46265</v>
      </c>
      <c r="C383" s="67">
        <v>46260</v>
      </c>
      <c r="D383" s="67"/>
      <c r="E383" s="67"/>
    </row>
    <row r="384" spans="1:5" x14ac:dyDescent="0.2">
      <c r="A384" s="67">
        <v>46296</v>
      </c>
      <c r="B384" s="67">
        <f t="shared" si="7"/>
        <v>46295</v>
      </c>
      <c r="C384" s="67">
        <v>46290</v>
      </c>
      <c r="D384" s="67"/>
      <c r="E384" s="67"/>
    </row>
    <row r="385" spans="1:5" x14ac:dyDescent="0.2">
      <c r="A385" s="67">
        <v>46327</v>
      </c>
      <c r="B385" s="67">
        <f t="shared" si="7"/>
        <v>46325</v>
      </c>
      <c r="C385" s="67">
        <v>46322</v>
      </c>
      <c r="D385" s="67"/>
      <c r="E385" s="67"/>
    </row>
    <row r="386" spans="1:5" x14ac:dyDescent="0.2">
      <c r="A386" s="67">
        <v>46357</v>
      </c>
      <c r="B386" s="67">
        <f t="shared" si="7"/>
        <v>46356</v>
      </c>
      <c r="C386" s="67">
        <v>46350</v>
      </c>
      <c r="D386" s="67"/>
      <c r="E386" s="67"/>
    </row>
    <row r="387" spans="1:5" x14ac:dyDescent="0.2">
      <c r="A387" s="67">
        <v>46388</v>
      </c>
      <c r="B387" s="67">
        <v>46386</v>
      </c>
      <c r="C387" s="67">
        <v>46384</v>
      </c>
      <c r="D387" s="67"/>
      <c r="E387" s="67"/>
    </row>
    <row r="388" spans="1:5" x14ac:dyDescent="0.2">
      <c r="A388" s="67">
        <v>46419</v>
      </c>
      <c r="B388" s="67">
        <f t="shared" ref="B388:B434" si="8">IF(OR(WEEKDAY(A388-1)=1,WEEKDAY(A388-1)=7),IF(OR(WEEKDAY(A388-2)=1,WEEKDAY(A388-2)=7),A388-3,A388-2),A388-1)</f>
        <v>46416</v>
      </c>
      <c r="C388" s="67">
        <v>46413</v>
      </c>
      <c r="D388" s="67"/>
      <c r="E388" s="67"/>
    </row>
    <row r="389" spans="1:5" x14ac:dyDescent="0.2">
      <c r="A389" s="67">
        <v>46447</v>
      </c>
      <c r="B389" s="67">
        <f t="shared" si="8"/>
        <v>46444</v>
      </c>
      <c r="C389" s="67">
        <v>46441</v>
      </c>
      <c r="D389" s="67"/>
      <c r="E389" s="67"/>
    </row>
    <row r="390" spans="1:5" x14ac:dyDescent="0.2">
      <c r="A390" s="67">
        <v>46478</v>
      </c>
      <c r="B390" s="67">
        <f t="shared" si="8"/>
        <v>46477</v>
      </c>
      <c r="C390" s="67">
        <v>46472</v>
      </c>
      <c r="D390" s="67"/>
      <c r="E390" s="67"/>
    </row>
    <row r="391" spans="1:5" x14ac:dyDescent="0.2">
      <c r="A391" s="67">
        <v>46508</v>
      </c>
      <c r="B391" s="67">
        <f t="shared" si="8"/>
        <v>46507</v>
      </c>
      <c r="C391" s="67">
        <v>46504</v>
      </c>
      <c r="D391" s="67"/>
      <c r="E391" s="67"/>
    </row>
    <row r="392" spans="1:5" x14ac:dyDescent="0.2">
      <c r="A392" s="67">
        <v>46539</v>
      </c>
      <c r="B392" s="67">
        <f t="shared" si="8"/>
        <v>46538</v>
      </c>
      <c r="C392" s="67">
        <v>46532</v>
      </c>
      <c r="D392" s="67"/>
      <c r="E392" s="67"/>
    </row>
    <row r="393" spans="1:5" x14ac:dyDescent="0.2">
      <c r="A393" s="67">
        <v>46569</v>
      </c>
      <c r="B393" s="67">
        <f t="shared" si="8"/>
        <v>46568</v>
      </c>
      <c r="C393" s="67">
        <v>46563</v>
      </c>
      <c r="D393" s="67"/>
      <c r="E393" s="67"/>
    </row>
    <row r="394" spans="1:5" x14ac:dyDescent="0.2">
      <c r="A394" s="67">
        <v>46600</v>
      </c>
      <c r="B394" s="67">
        <f t="shared" si="8"/>
        <v>46598</v>
      </c>
      <c r="C394" s="67">
        <v>46595</v>
      </c>
      <c r="D394" s="67"/>
      <c r="E394" s="67"/>
    </row>
    <row r="395" spans="1:5" x14ac:dyDescent="0.2">
      <c r="A395" s="67">
        <v>46631</v>
      </c>
      <c r="B395" s="67">
        <f t="shared" si="8"/>
        <v>46630</v>
      </c>
      <c r="C395" s="67">
        <v>46625</v>
      </c>
      <c r="D395" s="67"/>
      <c r="E395" s="67"/>
    </row>
    <row r="396" spans="1:5" x14ac:dyDescent="0.2">
      <c r="A396" s="67">
        <v>46661</v>
      </c>
      <c r="B396" s="67">
        <f t="shared" si="8"/>
        <v>46660</v>
      </c>
      <c r="C396" s="67">
        <v>46657</v>
      </c>
      <c r="D396" s="67"/>
      <c r="E396" s="67"/>
    </row>
    <row r="397" spans="1:5" x14ac:dyDescent="0.2">
      <c r="A397" s="67">
        <v>46692</v>
      </c>
      <c r="B397" s="67">
        <f t="shared" si="8"/>
        <v>46689</v>
      </c>
      <c r="C397" s="67">
        <v>46686</v>
      </c>
      <c r="D397" s="67"/>
      <c r="E397" s="67"/>
    </row>
    <row r="398" spans="1:5" x14ac:dyDescent="0.2">
      <c r="A398" s="67">
        <v>46722</v>
      </c>
      <c r="B398" s="67">
        <f t="shared" si="8"/>
        <v>46721</v>
      </c>
      <c r="C398" s="67">
        <v>46716</v>
      </c>
      <c r="D398" s="67"/>
      <c r="E398" s="67"/>
    </row>
    <row r="399" spans="1:5" x14ac:dyDescent="0.2">
      <c r="A399" s="67">
        <v>46753</v>
      </c>
      <c r="B399" s="67">
        <v>46751</v>
      </c>
      <c r="C399" s="67">
        <v>46748</v>
      </c>
      <c r="D399" s="67"/>
      <c r="E399" s="67"/>
    </row>
    <row r="400" spans="1:5" x14ac:dyDescent="0.2">
      <c r="A400" s="67">
        <v>46784</v>
      </c>
      <c r="B400" s="67">
        <f t="shared" si="8"/>
        <v>46783</v>
      </c>
      <c r="C400" s="67">
        <v>46778</v>
      </c>
      <c r="D400" s="67"/>
      <c r="E400" s="67"/>
    </row>
    <row r="401" spans="1:5" x14ac:dyDescent="0.2">
      <c r="A401" s="67">
        <v>46813</v>
      </c>
      <c r="B401" s="67">
        <f t="shared" si="8"/>
        <v>46812</v>
      </c>
      <c r="C401" s="67">
        <v>46807</v>
      </c>
      <c r="D401" s="67"/>
      <c r="E401" s="67"/>
    </row>
    <row r="402" spans="1:5" x14ac:dyDescent="0.2">
      <c r="A402" s="67">
        <v>46844</v>
      </c>
      <c r="B402" s="67">
        <f t="shared" si="8"/>
        <v>46843</v>
      </c>
      <c r="C402" s="67">
        <v>46840</v>
      </c>
      <c r="D402" s="67"/>
      <c r="E402" s="67"/>
    </row>
    <row r="403" spans="1:5" x14ac:dyDescent="0.2">
      <c r="A403" s="67">
        <v>46874</v>
      </c>
      <c r="B403" s="67">
        <f t="shared" si="8"/>
        <v>46871</v>
      </c>
      <c r="C403" s="67">
        <v>46868</v>
      </c>
      <c r="D403" s="67"/>
      <c r="E403" s="67"/>
    </row>
    <row r="404" spans="1:5" x14ac:dyDescent="0.2">
      <c r="A404" s="67">
        <v>46905</v>
      </c>
      <c r="B404" s="67">
        <f t="shared" si="8"/>
        <v>46904</v>
      </c>
      <c r="C404" s="67">
        <v>46898</v>
      </c>
      <c r="D404" s="67"/>
      <c r="E404" s="67"/>
    </row>
    <row r="405" spans="1:5" x14ac:dyDescent="0.2">
      <c r="A405" s="67">
        <v>46935</v>
      </c>
      <c r="B405" s="67">
        <f t="shared" si="8"/>
        <v>46934</v>
      </c>
      <c r="C405" s="67">
        <v>46931</v>
      </c>
      <c r="D405" s="67"/>
      <c r="E405" s="67"/>
    </row>
    <row r="406" spans="1:5" x14ac:dyDescent="0.2">
      <c r="A406" s="67">
        <v>46966</v>
      </c>
      <c r="B406" s="67">
        <f t="shared" si="8"/>
        <v>46965</v>
      </c>
      <c r="C406" s="67">
        <v>46960</v>
      </c>
      <c r="D406" s="67"/>
      <c r="E406" s="67"/>
    </row>
    <row r="407" spans="1:5" x14ac:dyDescent="0.2">
      <c r="A407" s="67">
        <v>46997</v>
      </c>
      <c r="B407" s="67">
        <f t="shared" si="8"/>
        <v>46996</v>
      </c>
      <c r="C407" s="67">
        <v>46993</v>
      </c>
      <c r="D407" s="67"/>
      <c r="E407" s="67"/>
    </row>
    <row r="408" spans="1:5" x14ac:dyDescent="0.2">
      <c r="A408" s="67">
        <v>47027</v>
      </c>
      <c r="B408" s="67">
        <f t="shared" si="8"/>
        <v>47025</v>
      </c>
      <c r="C408" s="67">
        <v>47022</v>
      </c>
      <c r="D408" s="67"/>
      <c r="E408" s="67"/>
    </row>
    <row r="409" spans="1:5" x14ac:dyDescent="0.2">
      <c r="A409" s="67">
        <v>47058</v>
      </c>
      <c r="B409" s="67">
        <f t="shared" si="8"/>
        <v>47057</v>
      </c>
      <c r="C409" s="67">
        <v>47052</v>
      </c>
      <c r="D409" s="67"/>
      <c r="E409" s="67"/>
    </row>
    <row r="410" spans="1:5" x14ac:dyDescent="0.2">
      <c r="A410" s="67">
        <v>47088</v>
      </c>
      <c r="B410" s="67">
        <f t="shared" si="8"/>
        <v>47087</v>
      </c>
      <c r="C410" s="67">
        <v>47084</v>
      </c>
      <c r="D410" s="67"/>
      <c r="E410" s="67"/>
    </row>
    <row r="411" spans="1:5" x14ac:dyDescent="0.2">
      <c r="A411" s="67">
        <v>47119</v>
      </c>
      <c r="B411" s="67">
        <f t="shared" si="8"/>
        <v>47116</v>
      </c>
      <c r="C411" s="67">
        <v>47113</v>
      </c>
      <c r="D411" s="67"/>
      <c r="E411" s="67"/>
    </row>
    <row r="412" spans="1:5" x14ac:dyDescent="0.2">
      <c r="A412" s="67">
        <v>47150</v>
      </c>
      <c r="B412" s="67">
        <f t="shared" si="8"/>
        <v>47149</v>
      </c>
      <c r="C412" s="67">
        <v>47144</v>
      </c>
      <c r="D412" s="67"/>
      <c r="E412" s="67"/>
    </row>
    <row r="413" spans="1:5" x14ac:dyDescent="0.2">
      <c r="A413" s="67">
        <v>47178</v>
      </c>
      <c r="B413" s="67">
        <f t="shared" si="8"/>
        <v>47177</v>
      </c>
      <c r="C413" s="67">
        <v>47172</v>
      </c>
      <c r="D413" s="67"/>
      <c r="E413" s="67"/>
    </row>
    <row r="414" spans="1:5" x14ac:dyDescent="0.2">
      <c r="A414" s="67">
        <v>47209</v>
      </c>
      <c r="B414" s="67">
        <f t="shared" si="8"/>
        <v>47207</v>
      </c>
      <c r="C414" s="67">
        <v>47203</v>
      </c>
      <c r="D414" s="67"/>
      <c r="E414" s="67"/>
    </row>
    <row r="415" spans="1:5" x14ac:dyDescent="0.2">
      <c r="A415" s="67">
        <v>47239</v>
      </c>
      <c r="B415" s="67">
        <f t="shared" si="8"/>
        <v>47238</v>
      </c>
      <c r="C415" s="67">
        <v>47233</v>
      </c>
      <c r="D415" s="67"/>
      <c r="E415" s="67"/>
    </row>
    <row r="416" spans="1:5" x14ac:dyDescent="0.2">
      <c r="A416" s="67">
        <v>47270</v>
      </c>
      <c r="B416" s="67">
        <f t="shared" si="8"/>
        <v>47269</v>
      </c>
      <c r="C416" s="67">
        <v>47266</v>
      </c>
      <c r="D416" s="67"/>
      <c r="E416" s="67"/>
    </row>
    <row r="417" spans="1:5" x14ac:dyDescent="0.2">
      <c r="A417" s="67">
        <v>47300</v>
      </c>
      <c r="B417" s="67">
        <f t="shared" si="8"/>
        <v>47298</v>
      </c>
      <c r="C417" s="67">
        <v>47295</v>
      </c>
      <c r="D417" s="67"/>
      <c r="E417" s="67"/>
    </row>
    <row r="418" spans="1:5" x14ac:dyDescent="0.2">
      <c r="A418" s="67">
        <v>47331</v>
      </c>
      <c r="B418" s="67">
        <f t="shared" si="8"/>
        <v>47330</v>
      </c>
      <c r="C418" s="67">
        <v>47325</v>
      </c>
      <c r="D418" s="67"/>
      <c r="E418" s="67"/>
    </row>
    <row r="419" spans="1:5" x14ac:dyDescent="0.2">
      <c r="A419" s="67">
        <v>47362</v>
      </c>
      <c r="B419" s="67">
        <f t="shared" si="8"/>
        <v>47361</v>
      </c>
      <c r="C419" s="67">
        <v>47358</v>
      </c>
      <c r="D419" s="67"/>
      <c r="E419" s="67"/>
    </row>
    <row r="420" spans="1:5" x14ac:dyDescent="0.2">
      <c r="A420" s="67">
        <v>47392</v>
      </c>
      <c r="B420" s="67">
        <f t="shared" si="8"/>
        <v>47389</v>
      </c>
      <c r="C420" s="67">
        <v>47386</v>
      </c>
      <c r="D420" s="67"/>
      <c r="E420" s="67"/>
    </row>
    <row r="421" spans="1:5" x14ac:dyDescent="0.2">
      <c r="A421" s="67">
        <v>47423</v>
      </c>
      <c r="B421" s="67">
        <f t="shared" si="8"/>
        <v>47422</v>
      </c>
      <c r="C421" s="67">
        <v>47417</v>
      </c>
      <c r="D421" s="67"/>
      <c r="E421" s="67"/>
    </row>
    <row r="422" spans="1:5" x14ac:dyDescent="0.2">
      <c r="A422" s="67">
        <v>47453</v>
      </c>
      <c r="B422" s="67">
        <f t="shared" si="8"/>
        <v>47452</v>
      </c>
      <c r="C422" s="67">
        <v>47449</v>
      </c>
      <c r="D422" s="67"/>
      <c r="E422" s="67"/>
    </row>
    <row r="423" spans="1:5" x14ac:dyDescent="0.2">
      <c r="A423" s="67">
        <v>47484</v>
      </c>
      <c r="B423" s="67">
        <v>47482</v>
      </c>
      <c r="C423" s="67">
        <v>47478</v>
      </c>
      <c r="D423" s="67"/>
      <c r="E423" s="67"/>
    </row>
    <row r="424" spans="1:5" x14ac:dyDescent="0.2">
      <c r="A424" s="67">
        <v>47515</v>
      </c>
      <c r="B424" s="67">
        <f t="shared" si="8"/>
        <v>47514</v>
      </c>
      <c r="C424" s="67">
        <v>47511</v>
      </c>
      <c r="D424" s="67"/>
      <c r="E424" s="67"/>
    </row>
    <row r="425" spans="1:5" x14ac:dyDescent="0.2">
      <c r="A425" s="67">
        <v>47543</v>
      </c>
      <c r="B425" s="67">
        <f t="shared" si="8"/>
        <v>47542</v>
      </c>
      <c r="C425" s="67">
        <v>47539</v>
      </c>
      <c r="D425" s="67"/>
      <c r="E425" s="67"/>
    </row>
    <row r="426" spans="1:5" x14ac:dyDescent="0.2">
      <c r="A426" s="67">
        <v>47574</v>
      </c>
      <c r="B426" s="67">
        <f t="shared" si="8"/>
        <v>47571</v>
      </c>
      <c r="C426" s="67">
        <v>47568</v>
      </c>
      <c r="D426" s="67"/>
      <c r="E426" s="67"/>
    </row>
    <row r="427" spans="1:5" x14ac:dyDescent="0.2">
      <c r="A427" s="67">
        <v>47604</v>
      </c>
      <c r="B427" s="67">
        <f t="shared" si="8"/>
        <v>47603</v>
      </c>
      <c r="C427" s="67">
        <v>47598</v>
      </c>
      <c r="D427" s="67"/>
      <c r="E427" s="67"/>
    </row>
    <row r="428" spans="1:5" x14ac:dyDescent="0.2">
      <c r="A428" s="67">
        <v>47635</v>
      </c>
      <c r="B428" s="67">
        <f t="shared" si="8"/>
        <v>47634</v>
      </c>
      <c r="C428" s="67">
        <v>47631</v>
      </c>
      <c r="D428" s="67"/>
      <c r="E428" s="67"/>
    </row>
    <row r="429" spans="1:5" x14ac:dyDescent="0.2">
      <c r="A429" s="67">
        <v>47665</v>
      </c>
      <c r="B429" s="67">
        <f t="shared" si="8"/>
        <v>47662</v>
      </c>
      <c r="C429" s="67">
        <v>47659</v>
      </c>
      <c r="D429" s="67"/>
      <c r="E429" s="67"/>
    </row>
    <row r="430" spans="1:5" x14ac:dyDescent="0.2">
      <c r="A430" s="67">
        <v>47696</v>
      </c>
      <c r="B430" s="67">
        <f t="shared" si="8"/>
        <v>47695</v>
      </c>
      <c r="C430" s="67">
        <v>47690</v>
      </c>
      <c r="D430" s="67"/>
      <c r="E430" s="67"/>
    </row>
    <row r="431" spans="1:5" x14ac:dyDescent="0.2">
      <c r="A431" s="67">
        <v>47727</v>
      </c>
      <c r="B431" s="67">
        <f t="shared" si="8"/>
        <v>47725</v>
      </c>
      <c r="C431" s="67">
        <v>47722</v>
      </c>
      <c r="D431" s="67"/>
      <c r="E431" s="67"/>
    </row>
    <row r="432" spans="1:5" x14ac:dyDescent="0.2">
      <c r="A432" s="67">
        <v>47757</v>
      </c>
      <c r="B432" s="67">
        <f t="shared" si="8"/>
        <v>47756</v>
      </c>
      <c r="C432" s="67">
        <v>47751</v>
      </c>
      <c r="D432" s="67"/>
      <c r="E432" s="67"/>
    </row>
    <row r="433" spans="1:5" x14ac:dyDescent="0.2">
      <c r="A433" s="67">
        <v>47788</v>
      </c>
      <c r="B433" s="67">
        <f t="shared" si="8"/>
        <v>47787</v>
      </c>
      <c r="C433" s="67">
        <v>47784</v>
      </c>
      <c r="D433" s="67"/>
      <c r="E433" s="67"/>
    </row>
    <row r="434" spans="1:5" x14ac:dyDescent="0.2">
      <c r="A434" s="67">
        <v>47818</v>
      </c>
      <c r="B434" s="67">
        <f t="shared" si="8"/>
        <v>47816</v>
      </c>
      <c r="C434" s="67">
        <v>47812</v>
      </c>
      <c r="D434" s="67"/>
      <c r="E434" s="67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Jan Havlíček</cp:lastModifiedBy>
  <cp:lastPrinted>2001-05-02T12:41:26Z</cp:lastPrinted>
  <dcterms:created xsi:type="dcterms:W3CDTF">2001-03-30T18:44:24Z</dcterms:created>
  <dcterms:modified xsi:type="dcterms:W3CDTF">2023-09-11T02:05:33Z</dcterms:modified>
</cp:coreProperties>
</file>