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D4B2B8-EA57-4A58-9B85-F475E71E5412}" xr6:coauthVersionLast="47" xr6:coauthVersionMax="47" xr10:uidLastSave="{00000000-0000-0000-0000-000000000000}"/>
  <bookViews>
    <workbookView xWindow="-120" yWindow="-120" windowWidth="23280" windowHeight="12480" activeTab="1"/>
  </bookViews>
  <sheets>
    <sheet name="Orig" sheetId="1" r:id="rId1"/>
    <sheet name="Customer" sheetId="2" r:id="rId2"/>
    <sheet name="Sheet3" sheetId="3" r:id="rId3"/>
  </sheets>
  <calcPr calcId="0" calcMode="manual"/>
</workbook>
</file>

<file path=xl/calcChain.xml><?xml version="1.0" encoding="utf-8"?>
<calcChain xmlns="http://schemas.openxmlformats.org/spreadsheetml/2006/main">
  <c r="A4" i="2" l="1"/>
  <c r="B4" i="2"/>
  <c r="C4" i="2"/>
  <c r="D4" i="2"/>
  <c r="E4" i="2"/>
  <c r="F4" i="2"/>
  <c r="G4" i="2"/>
  <c r="A5" i="2"/>
  <c r="B5" i="2"/>
  <c r="C5" i="2"/>
  <c r="D5" i="2"/>
  <c r="E5" i="2"/>
  <c r="F5" i="2"/>
  <c r="G5" i="2"/>
  <c r="L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C78" i="2"/>
  <c r="D78" i="2"/>
  <c r="E78" i="2"/>
  <c r="F78" i="2"/>
  <c r="G78" i="2"/>
  <c r="A79" i="2"/>
  <c r="B79" i="2"/>
  <c r="C79" i="2"/>
  <c r="D79" i="2"/>
  <c r="E79" i="2"/>
  <c r="F79" i="2"/>
  <c r="G79" i="2"/>
  <c r="A80" i="2"/>
  <c r="B80" i="2"/>
  <c r="C80" i="2"/>
  <c r="D80" i="2"/>
  <c r="E80" i="2"/>
  <c r="F80" i="2"/>
  <c r="G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I2" i="1"/>
  <c r="K2" i="1"/>
  <c r="I3" i="1"/>
  <c r="K3" i="1"/>
  <c r="I4" i="1"/>
  <c r="K4" i="1"/>
  <c r="N5" i="1"/>
  <c r="K6" i="1"/>
  <c r="N6" i="1"/>
  <c r="K7" i="1"/>
  <c r="K8" i="1"/>
  <c r="I10" i="1"/>
  <c r="E13" i="1"/>
  <c r="F13" i="1"/>
  <c r="G13" i="1"/>
  <c r="I13" i="1"/>
  <c r="J13" i="1"/>
  <c r="K13" i="1"/>
  <c r="M13" i="1"/>
  <c r="N13" i="1"/>
  <c r="P13" i="1"/>
  <c r="Q13" i="1"/>
  <c r="E14" i="1"/>
  <c r="F14" i="1"/>
  <c r="G14" i="1"/>
  <c r="I14" i="1"/>
  <c r="J14" i="1"/>
  <c r="K14" i="1"/>
  <c r="M14" i="1"/>
  <c r="N14" i="1"/>
  <c r="P14" i="1"/>
  <c r="Q14" i="1"/>
  <c r="E15" i="1"/>
  <c r="F15" i="1"/>
  <c r="G15" i="1"/>
  <c r="I15" i="1"/>
  <c r="J15" i="1"/>
  <c r="K15" i="1"/>
  <c r="M15" i="1"/>
  <c r="N15" i="1"/>
  <c r="P15" i="1"/>
  <c r="Q15" i="1"/>
  <c r="E16" i="1"/>
  <c r="F16" i="1"/>
  <c r="G16" i="1"/>
  <c r="I16" i="1"/>
  <c r="J16" i="1"/>
  <c r="K16" i="1"/>
  <c r="M16" i="1"/>
  <c r="N16" i="1"/>
  <c r="P16" i="1"/>
  <c r="Q16" i="1"/>
  <c r="E17" i="1"/>
  <c r="F17" i="1"/>
  <c r="G17" i="1"/>
  <c r="I17" i="1"/>
  <c r="J17" i="1"/>
  <c r="K17" i="1"/>
  <c r="M17" i="1"/>
  <c r="N17" i="1"/>
  <c r="P17" i="1"/>
  <c r="Q17" i="1"/>
  <c r="E18" i="1"/>
  <c r="F18" i="1"/>
  <c r="G18" i="1"/>
  <c r="I18" i="1"/>
  <c r="J18" i="1"/>
  <c r="K18" i="1"/>
  <c r="M18" i="1"/>
  <c r="N18" i="1"/>
  <c r="P18" i="1"/>
  <c r="Q18" i="1"/>
  <c r="E19" i="1"/>
  <c r="F19" i="1"/>
  <c r="G19" i="1"/>
  <c r="I19" i="1"/>
  <c r="J19" i="1"/>
  <c r="K19" i="1"/>
  <c r="M19" i="1"/>
  <c r="N19" i="1"/>
  <c r="P19" i="1"/>
  <c r="Q19" i="1"/>
  <c r="E20" i="1"/>
  <c r="F20" i="1"/>
  <c r="G20" i="1"/>
  <c r="I20" i="1"/>
  <c r="J20" i="1"/>
  <c r="K20" i="1"/>
  <c r="M20" i="1"/>
  <c r="N20" i="1"/>
  <c r="P20" i="1"/>
  <c r="Q20" i="1"/>
  <c r="E21" i="1"/>
  <c r="F21" i="1"/>
  <c r="G21" i="1"/>
  <c r="I21" i="1"/>
  <c r="J21" i="1"/>
  <c r="K21" i="1"/>
  <c r="M21" i="1"/>
  <c r="N21" i="1"/>
  <c r="P21" i="1"/>
  <c r="Q21" i="1"/>
  <c r="E22" i="1"/>
  <c r="F22" i="1"/>
  <c r="G22" i="1"/>
  <c r="I22" i="1"/>
  <c r="J22" i="1"/>
  <c r="K22" i="1"/>
  <c r="M22" i="1"/>
  <c r="N22" i="1"/>
  <c r="P22" i="1"/>
  <c r="Q22" i="1"/>
  <c r="E23" i="1"/>
  <c r="F23" i="1"/>
  <c r="G23" i="1"/>
  <c r="I23" i="1"/>
  <c r="J23" i="1"/>
  <c r="K23" i="1"/>
  <c r="M23" i="1"/>
  <c r="N23" i="1"/>
  <c r="P23" i="1"/>
  <c r="Q23" i="1"/>
  <c r="E24" i="1"/>
  <c r="F24" i="1"/>
  <c r="G24" i="1"/>
  <c r="I24" i="1"/>
  <c r="J24" i="1"/>
  <c r="K24" i="1"/>
  <c r="M24" i="1"/>
  <c r="N24" i="1"/>
  <c r="P24" i="1"/>
  <c r="Q24" i="1"/>
  <c r="E25" i="1"/>
  <c r="F25" i="1"/>
  <c r="G25" i="1"/>
  <c r="I25" i="1"/>
  <c r="J25" i="1"/>
  <c r="K25" i="1"/>
  <c r="M25" i="1"/>
  <c r="N25" i="1"/>
  <c r="P25" i="1"/>
  <c r="Q25" i="1"/>
  <c r="E26" i="1"/>
  <c r="F26" i="1"/>
  <c r="G26" i="1"/>
  <c r="I26" i="1"/>
  <c r="J26" i="1"/>
  <c r="K26" i="1"/>
  <c r="M26" i="1"/>
  <c r="N26" i="1"/>
  <c r="P26" i="1"/>
  <c r="Q26" i="1"/>
  <c r="E27" i="1"/>
  <c r="F27" i="1"/>
  <c r="G27" i="1"/>
  <c r="I27" i="1"/>
  <c r="J27" i="1"/>
  <c r="K27" i="1"/>
  <c r="M27" i="1"/>
  <c r="N27" i="1"/>
  <c r="P27" i="1"/>
  <c r="Q27" i="1"/>
  <c r="E28" i="1"/>
  <c r="F28" i="1"/>
  <c r="G28" i="1"/>
  <c r="I28" i="1"/>
  <c r="J28" i="1"/>
  <c r="K28" i="1"/>
  <c r="M28" i="1"/>
  <c r="N28" i="1"/>
  <c r="P28" i="1"/>
  <c r="Q28" i="1"/>
  <c r="E29" i="1"/>
  <c r="F29" i="1"/>
  <c r="G29" i="1"/>
  <c r="I29" i="1"/>
  <c r="J29" i="1"/>
  <c r="K29" i="1"/>
  <c r="M29" i="1"/>
  <c r="N29" i="1"/>
  <c r="P29" i="1"/>
  <c r="Q29" i="1"/>
  <c r="E30" i="1"/>
  <c r="F30" i="1"/>
  <c r="G30" i="1"/>
  <c r="I30" i="1"/>
  <c r="J30" i="1"/>
  <c r="K30" i="1"/>
  <c r="M30" i="1"/>
  <c r="N30" i="1"/>
  <c r="P30" i="1"/>
  <c r="Q30" i="1"/>
  <c r="E31" i="1"/>
  <c r="F31" i="1"/>
  <c r="G31" i="1"/>
  <c r="I31" i="1"/>
  <c r="J31" i="1"/>
  <c r="K31" i="1"/>
  <c r="M31" i="1"/>
  <c r="N31" i="1"/>
  <c r="P31" i="1"/>
  <c r="Q31" i="1"/>
  <c r="E32" i="1"/>
  <c r="F32" i="1"/>
  <c r="G32" i="1"/>
  <c r="I32" i="1"/>
  <c r="J32" i="1"/>
  <c r="K32" i="1"/>
  <c r="M32" i="1"/>
  <c r="N32" i="1"/>
  <c r="P32" i="1"/>
  <c r="Q32" i="1"/>
  <c r="E33" i="1"/>
  <c r="F33" i="1"/>
  <c r="G33" i="1"/>
  <c r="I33" i="1"/>
  <c r="J33" i="1"/>
  <c r="K33" i="1"/>
  <c r="M33" i="1"/>
  <c r="N33" i="1"/>
  <c r="P33" i="1"/>
  <c r="Q33" i="1"/>
  <c r="E34" i="1"/>
  <c r="F34" i="1"/>
  <c r="G34" i="1"/>
  <c r="I34" i="1"/>
  <c r="J34" i="1"/>
  <c r="K34" i="1"/>
  <c r="M34" i="1"/>
  <c r="N34" i="1"/>
  <c r="P34" i="1"/>
  <c r="Q34" i="1"/>
  <c r="E35" i="1"/>
  <c r="F35" i="1"/>
  <c r="G35" i="1"/>
  <c r="I35" i="1"/>
  <c r="J35" i="1"/>
  <c r="K35" i="1"/>
  <c r="M35" i="1"/>
  <c r="N35" i="1"/>
  <c r="P35" i="1"/>
  <c r="Q35" i="1"/>
  <c r="E36" i="1"/>
  <c r="F36" i="1"/>
  <c r="G36" i="1"/>
  <c r="I36" i="1"/>
  <c r="J36" i="1"/>
  <c r="K36" i="1"/>
  <c r="M36" i="1"/>
  <c r="N36" i="1"/>
  <c r="P36" i="1"/>
  <c r="Q36" i="1"/>
  <c r="E37" i="1"/>
  <c r="F37" i="1"/>
  <c r="G37" i="1"/>
  <c r="I37" i="1"/>
  <c r="J37" i="1"/>
  <c r="K37" i="1"/>
  <c r="M37" i="1"/>
  <c r="N37" i="1"/>
  <c r="P37" i="1"/>
  <c r="Q37" i="1"/>
  <c r="E38" i="1"/>
  <c r="F38" i="1"/>
  <c r="G38" i="1"/>
  <c r="I38" i="1"/>
  <c r="J38" i="1"/>
  <c r="K38" i="1"/>
  <c r="M38" i="1"/>
  <c r="N38" i="1"/>
  <c r="P38" i="1"/>
  <c r="Q38" i="1"/>
  <c r="E39" i="1"/>
  <c r="F39" i="1"/>
  <c r="G39" i="1"/>
  <c r="I39" i="1"/>
  <c r="J39" i="1"/>
  <c r="K39" i="1"/>
  <c r="M39" i="1"/>
  <c r="N39" i="1"/>
  <c r="P39" i="1"/>
  <c r="Q39" i="1"/>
  <c r="E40" i="1"/>
  <c r="F40" i="1"/>
  <c r="G40" i="1"/>
  <c r="I40" i="1"/>
  <c r="J40" i="1"/>
  <c r="K40" i="1"/>
  <c r="M40" i="1"/>
  <c r="N40" i="1"/>
  <c r="P40" i="1"/>
  <c r="Q40" i="1"/>
  <c r="E41" i="1"/>
  <c r="F41" i="1"/>
  <c r="G41" i="1"/>
  <c r="I41" i="1"/>
  <c r="J41" i="1"/>
  <c r="K41" i="1"/>
  <c r="M41" i="1"/>
  <c r="N41" i="1"/>
  <c r="P41" i="1"/>
  <c r="Q41" i="1"/>
  <c r="E42" i="1"/>
  <c r="F42" i="1"/>
  <c r="G42" i="1"/>
  <c r="I42" i="1"/>
  <c r="J42" i="1"/>
  <c r="K42" i="1"/>
  <c r="M42" i="1"/>
  <c r="N42" i="1"/>
  <c r="P42" i="1"/>
  <c r="Q42" i="1"/>
  <c r="E43" i="1"/>
  <c r="F43" i="1"/>
  <c r="G43" i="1"/>
  <c r="I43" i="1"/>
  <c r="J43" i="1"/>
  <c r="K43" i="1"/>
  <c r="M43" i="1"/>
  <c r="N43" i="1"/>
  <c r="P43" i="1"/>
  <c r="Q43" i="1"/>
  <c r="E44" i="1"/>
  <c r="F44" i="1"/>
  <c r="G44" i="1"/>
  <c r="I44" i="1"/>
  <c r="J44" i="1"/>
  <c r="K44" i="1"/>
  <c r="M44" i="1"/>
  <c r="N44" i="1"/>
  <c r="P44" i="1"/>
  <c r="Q44" i="1"/>
  <c r="E45" i="1"/>
  <c r="F45" i="1"/>
  <c r="G45" i="1"/>
  <c r="I45" i="1"/>
  <c r="J45" i="1"/>
  <c r="K45" i="1"/>
  <c r="M45" i="1"/>
  <c r="N45" i="1"/>
  <c r="P45" i="1"/>
  <c r="Q45" i="1"/>
  <c r="E46" i="1"/>
  <c r="F46" i="1"/>
  <c r="G46" i="1"/>
  <c r="I46" i="1"/>
  <c r="J46" i="1"/>
  <c r="K46" i="1"/>
  <c r="M46" i="1"/>
  <c r="N46" i="1"/>
  <c r="P46" i="1"/>
  <c r="Q46" i="1"/>
  <c r="E47" i="1"/>
  <c r="F47" i="1"/>
  <c r="G47" i="1"/>
  <c r="I47" i="1"/>
  <c r="J47" i="1"/>
  <c r="K47" i="1"/>
  <c r="M47" i="1"/>
  <c r="N47" i="1"/>
  <c r="P47" i="1"/>
  <c r="Q47" i="1"/>
  <c r="E48" i="1"/>
  <c r="F48" i="1"/>
  <c r="G48" i="1"/>
  <c r="I48" i="1"/>
  <c r="J48" i="1"/>
  <c r="K48" i="1"/>
  <c r="M48" i="1"/>
  <c r="N48" i="1"/>
  <c r="P48" i="1"/>
  <c r="Q48" i="1"/>
  <c r="E49" i="1"/>
  <c r="F49" i="1"/>
  <c r="G49" i="1"/>
  <c r="I49" i="1"/>
  <c r="J49" i="1"/>
  <c r="K49" i="1"/>
  <c r="M49" i="1"/>
  <c r="N49" i="1"/>
  <c r="P49" i="1"/>
  <c r="Q49" i="1"/>
  <c r="E50" i="1"/>
  <c r="F50" i="1"/>
  <c r="G50" i="1"/>
  <c r="I50" i="1"/>
  <c r="J50" i="1"/>
  <c r="K50" i="1"/>
  <c r="M50" i="1"/>
  <c r="N50" i="1"/>
  <c r="P50" i="1"/>
  <c r="Q50" i="1"/>
  <c r="E51" i="1"/>
  <c r="F51" i="1"/>
  <c r="G51" i="1"/>
  <c r="I51" i="1"/>
  <c r="J51" i="1"/>
  <c r="K51" i="1"/>
  <c r="M51" i="1"/>
  <c r="N51" i="1"/>
  <c r="P51" i="1"/>
  <c r="Q51" i="1"/>
  <c r="E52" i="1"/>
  <c r="F52" i="1"/>
  <c r="G52" i="1"/>
  <c r="I52" i="1"/>
  <c r="J52" i="1"/>
  <c r="K52" i="1"/>
  <c r="M52" i="1"/>
  <c r="N52" i="1"/>
  <c r="P52" i="1"/>
  <c r="Q52" i="1"/>
  <c r="E53" i="1"/>
  <c r="F53" i="1"/>
  <c r="G53" i="1"/>
  <c r="I53" i="1"/>
  <c r="J53" i="1"/>
  <c r="K53" i="1"/>
  <c r="M53" i="1"/>
  <c r="N53" i="1"/>
  <c r="P53" i="1"/>
  <c r="Q53" i="1"/>
  <c r="E54" i="1"/>
  <c r="F54" i="1"/>
  <c r="G54" i="1"/>
  <c r="I54" i="1"/>
  <c r="J54" i="1"/>
  <c r="K54" i="1"/>
  <c r="M54" i="1"/>
  <c r="N54" i="1"/>
  <c r="P54" i="1"/>
  <c r="Q54" i="1"/>
  <c r="E55" i="1"/>
  <c r="F55" i="1"/>
  <c r="G55" i="1"/>
  <c r="I55" i="1"/>
  <c r="J55" i="1"/>
  <c r="K55" i="1"/>
  <c r="M55" i="1"/>
  <c r="N55" i="1"/>
  <c r="P55" i="1"/>
  <c r="Q55" i="1"/>
  <c r="E56" i="1"/>
  <c r="F56" i="1"/>
  <c r="G56" i="1"/>
  <c r="I56" i="1"/>
  <c r="J56" i="1"/>
  <c r="K56" i="1"/>
  <c r="M56" i="1"/>
  <c r="N56" i="1"/>
  <c r="P56" i="1"/>
  <c r="Q56" i="1"/>
  <c r="E57" i="1"/>
  <c r="F57" i="1"/>
  <c r="G57" i="1"/>
  <c r="I57" i="1"/>
  <c r="J57" i="1"/>
  <c r="K57" i="1"/>
  <c r="M57" i="1"/>
  <c r="N57" i="1"/>
  <c r="P57" i="1"/>
  <c r="Q57" i="1"/>
  <c r="E58" i="1"/>
  <c r="F58" i="1"/>
  <c r="G58" i="1"/>
  <c r="I58" i="1"/>
  <c r="J58" i="1"/>
  <c r="K58" i="1"/>
  <c r="M58" i="1"/>
  <c r="N58" i="1"/>
  <c r="P58" i="1"/>
  <c r="Q58" i="1"/>
  <c r="E59" i="1"/>
  <c r="F59" i="1"/>
  <c r="G59" i="1"/>
  <c r="I59" i="1"/>
  <c r="J59" i="1"/>
  <c r="K59" i="1"/>
  <c r="M59" i="1"/>
  <c r="N59" i="1"/>
  <c r="P59" i="1"/>
  <c r="Q59" i="1"/>
  <c r="E60" i="1"/>
  <c r="F60" i="1"/>
  <c r="G60" i="1"/>
  <c r="I60" i="1"/>
  <c r="J60" i="1"/>
  <c r="K60" i="1"/>
  <c r="M60" i="1"/>
  <c r="N60" i="1"/>
  <c r="P60" i="1"/>
  <c r="Q60" i="1"/>
  <c r="E61" i="1"/>
  <c r="F61" i="1"/>
  <c r="G61" i="1"/>
  <c r="I61" i="1"/>
  <c r="J61" i="1"/>
  <c r="K61" i="1"/>
  <c r="M61" i="1"/>
  <c r="N61" i="1"/>
  <c r="P61" i="1"/>
  <c r="Q61" i="1"/>
  <c r="E62" i="1"/>
  <c r="F62" i="1"/>
  <c r="G62" i="1"/>
  <c r="I62" i="1"/>
  <c r="J62" i="1"/>
  <c r="K62" i="1"/>
  <c r="M62" i="1"/>
  <c r="N62" i="1"/>
  <c r="P62" i="1"/>
  <c r="Q62" i="1"/>
  <c r="E63" i="1"/>
  <c r="F63" i="1"/>
  <c r="G63" i="1"/>
  <c r="I63" i="1"/>
  <c r="J63" i="1"/>
  <c r="K63" i="1"/>
  <c r="M63" i="1"/>
  <c r="N63" i="1"/>
  <c r="P63" i="1"/>
  <c r="Q63" i="1"/>
  <c r="E64" i="1"/>
  <c r="F64" i="1"/>
  <c r="G64" i="1"/>
  <c r="I64" i="1"/>
  <c r="J64" i="1"/>
  <c r="K64" i="1"/>
  <c r="M64" i="1"/>
  <c r="N64" i="1"/>
  <c r="P64" i="1"/>
  <c r="Q64" i="1"/>
  <c r="E65" i="1"/>
  <c r="F65" i="1"/>
  <c r="G65" i="1"/>
  <c r="I65" i="1"/>
  <c r="J65" i="1"/>
  <c r="K65" i="1"/>
  <c r="M65" i="1"/>
  <c r="N65" i="1"/>
  <c r="P65" i="1"/>
  <c r="Q65" i="1"/>
  <c r="E66" i="1"/>
  <c r="F66" i="1"/>
  <c r="G66" i="1"/>
  <c r="I66" i="1"/>
  <c r="J66" i="1"/>
  <c r="K66" i="1"/>
  <c r="M66" i="1"/>
  <c r="N66" i="1"/>
  <c r="P66" i="1"/>
  <c r="Q66" i="1"/>
  <c r="E67" i="1"/>
  <c r="F67" i="1"/>
  <c r="G67" i="1"/>
  <c r="I67" i="1"/>
  <c r="J67" i="1"/>
  <c r="K67" i="1"/>
  <c r="M67" i="1"/>
  <c r="N67" i="1"/>
  <c r="P67" i="1"/>
  <c r="Q67" i="1"/>
  <c r="E68" i="1"/>
  <c r="F68" i="1"/>
  <c r="G68" i="1"/>
  <c r="I68" i="1"/>
  <c r="J68" i="1"/>
  <c r="K68" i="1"/>
  <c r="M68" i="1"/>
  <c r="N68" i="1"/>
  <c r="P68" i="1"/>
  <c r="Q68" i="1"/>
  <c r="E69" i="1"/>
  <c r="F69" i="1"/>
  <c r="G69" i="1"/>
  <c r="I69" i="1"/>
  <c r="J69" i="1"/>
  <c r="K69" i="1"/>
  <c r="M69" i="1"/>
  <c r="N69" i="1"/>
  <c r="P69" i="1"/>
  <c r="Q69" i="1"/>
  <c r="E70" i="1"/>
  <c r="F70" i="1"/>
  <c r="G70" i="1"/>
  <c r="I70" i="1"/>
  <c r="J70" i="1"/>
  <c r="K70" i="1"/>
  <c r="M70" i="1"/>
  <c r="N70" i="1"/>
  <c r="P70" i="1"/>
  <c r="Q70" i="1"/>
  <c r="E71" i="1"/>
  <c r="F71" i="1"/>
  <c r="G71" i="1"/>
  <c r="I71" i="1"/>
  <c r="J71" i="1"/>
  <c r="K71" i="1"/>
  <c r="M71" i="1"/>
  <c r="N71" i="1"/>
  <c r="P71" i="1"/>
  <c r="Q71" i="1"/>
  <c r="E72" i="1"/>
  <c r="F72" i="1"/>
  <c r="G72" i="1"/>
  <c r="I72" i="1"/>
  <c r="J72" i="1"/>
  <c r="K72" i="1"/>
  <c r="M72" i="1"/>
  <c r="N72" i="1"/>
  <c r="P72" i="1"/>
  <c r="Q72" i="1"/>
  <c r="E73" i="1"/>
  <c r="F73" i="1"/>
  <c r="G73" i="1"/>
  <c r="I73" i="1"/>
  <c r="J73" i="1"/>
  <c r="K73" i="1"/>
  <c r="M73" i="1"/>
  <c r="N73" i="1"/>
  <c r="P73" i="1"/>
  <c r="Q73" i="1"/>
  <c r="E74" i="1"/>
  <c r="F74" i="1"/>
  <c r="G74" i="1"/>
  <c r="I74" i="1"/>
  <c r="J74" i="1"/>
  <c r="K74" i="1"/>
  <c r="M74" i="1"/>
  <c r="N74" i="1"/>
  <c r="P74" i="1"/>
  <c r="Q74" i="1"/>
  <c r="E75" i="1"/>
  <c r="F75" i="1"/>
  <c r="G75" i="1"/>
  <c r="I75" i="1"/>
  <c r="J75" i="1"/>
  <c r="K75" i="1"/>
  <c r="M75" i="1"/>
  <c r="N75" i="1"/>
  <c r="P75" i="1"/>
  <c r="Q75" i="1"/>
  <c r="E76" i="1"/>
  <c r="F76" i="1"/>
  <c r="G76" i="1"/>
  <c r="I76" i="1"/>
  <c r="J76" i="1"/>
  <c r="K76" i="1"/>
  <c r="M76" i="1"/>
  <c r="N76" i="1"/>
  <c r="P76" i="1"/>
  <c r="Q76" i="1"/>
  <c r="E77" i="1"/>
  <c r="F77" i="1"/>
  <c r="G77" i="1"/>
  <c r="I77" i="1"/>
  <c r="J77" i="1"/>
  <c r="K77" i="1"/>
  <c r="M77" i="1"/>
  <c r="N77" i="1"/>
  <c r="P77" i="1"/>
  <c r="Q77" i="1"/>
  <c r="E78" i="1"/>
  <c r="F78" i="1"/>
  <c r="G78" i="1"/>
  <c r="I78" i="1"/>
  <c r="J78" i="1"/>
  <c r="K78" i="1"/>
  <c r="M78" i="1"/>
  <c r="N78" i="1"/>
  <c r="P78" i="1"/>
  <c r="Q78" i="1"/>
  <c r="E79" i="1"/>
  <c r="F79" i="1"/>
  <c r="G79" i="1"/>
  <c r="I79" i="1"/>
  <c r="J79" i="1"/>
  <c r="K79" i="1"/>
  <c r="M79" i="1"/>
  <c r="N79" i="1"/>
  <c r="P79" i="1"/>
  <c r="Q79" i="1"/>
  <c r="E80" i="1"/>
  <c r="F80" i="1"/>
  <c r="G80" i="1"/>
  <c r="I80" i="1"/>
  <c r="J80" i="1"/>
  <c r="K80" i="1"/>
  <c r="M80" i="1"/>
  <c r="N80" i="1"/>
  <c r="P80" i="1"/>
  <c r="Q80" i="1"/>
  <c r="E81" i="1"/>
  <c r="F81" i="1"/>
  <c r="G81" i="1"/>
  <c r="I81" i="1"/>
  <c r="J81" i="1"/>
  <c r="K81" i="1"/>
  <c r="M81" i="1"/>
  <c r="N81" i="1"/>
  <c r="P81" i="1"/>
  <c r="Q81" i="1"/>
  <c r="E82" i="1"/>
  <c r="F82" i="1"/>
  <c r="G82" i="1"/>
  <c r="I82" i="1"/>
  <c r="J82" i="1"/>
  <c r="K82" i="1"/>
  <c r="M82" i="1"/>
  <c r="N82" i="1"/>
  <c r="P82" i="1"/>
  <c r="Q82" i="1"/>
  <c r="E83" i="1"/>
  <c r="F83" i="1"/>
  <c r="G83" i="1"/>
  <c r="I83" i="1"/>
  <c r="J83" i="1"/>
  <c r="K83" i="1"/>
  <c r="M83" i="1"/>
  <c r="N83" i="1"/>
  <c r="P83" i="1"/>
  <c r="Q83" i="1"/>
  <c r="E84" i="1"/>
  <c r="F84" i="1"/>
  <c r="G84" i="1"/>
  <c r="I84" i="1"/>
  <c r="J84" i="1"/>
  <c r="K84" i="1"/>
  <c r="M84" i="1"/>
  <c r="N84" i="1"/>
  <c r="P84" i="1"/>
  <c r="Q84" i="1"/>
  <c r="E85" i="1"/>
  <c r="F85" i="1"/>
  <c r="G85" i="1"/>
  <c r="I85" i="1"/>
  <c r="J85" i="1"/>
  <c r="K85" i="1"/>
  <c r="M85" i="1"/>
  <c r="N85" i="1"/>
  <c r="P85" i="1"/>
  <c r="Q85" i="1"/>
  <c r="E86" i="1"/>
  <c r="F86" i="1"/>
  <c r="G86" i="1"/>
  <c r="I86" i="1"/>
  <c r="J86" i="1"/>
  <c r="K86" i="1"/>
  <c r="M86" i="1"/>
  <c r="N86" i="1"/>
  <c r="P86" i="1"/>
  <c r="Q86" i="1"/>
  <c r="E87" i="1"/>
  <c r="F87" i="1"/>
  <c r="G87" i="1"/>
  <c r="I87" i="1"/>
  <c r="J87" i="1"/>
  <c r="K87" i="1"/>
  <c r="M87" i="1"/>
  <c r="N87" i="1"/>
  <c r="P87" i="1"/>
  <c r="Q87" i="1"/>
  <c r="E88" i="1"/>
  <c r="F88" i="1"/>
  <c r="G88" i="1"/>
  <c r="I88" i="1"/>
  <c r="J88" i="1"/>
  <c r="K88" i="1"/>
  <c r="M88" i="1"/>
  <c r="N88" i="1"/>
  <c r="P88" i="1"/>
  <c r="Q88" i="1"/>
  <c r="E89" i="1"/>
  <c r="F89" i="1"/>
  <c r="G89" i="1"/>
  <c r="I89" i="1"/>
  <c r="J89" i="1"/>
  <c r="K89" i="1"/>
  <c r="M89" i="1"/>
  <c r="N89" i="1"/>
  <c r="P89" i="1"/>
  <c r="Q89" i="1"/>
  <c r="E90" i="1"/>
  <c r="F90" i="1"/>
  <c r="G90" i="1"/>
  <c r="I90" i="1"/>
  <c r="J90" i="1"/>
  <c r="K90" i="1"/>
  <c r="M90" i="1"/>
  <c r="N90" i="1"/>
  <c r="P90" i="1"/>
  <c r="Q90" i="1"/>
  <c r="E91" i="1"/>
  <c r="F91" i="1"/>
  <c r="G91" i="1"/>
  <c r="I91" i="1"/>
  <c r="J91" i="1"/>
  <c r="K91" i="1"/>
  <c r="M91" i="1"/>
  <c r="N91" i="1"/>
  <c r="P91" i="1"/>
  <c r="Q91" i="1"/>
  <c r="B92" i="1"/>
  <c r="E92" i="1"/>
  <c r="F92" i="1"/>
  <c r="G92" i="1"/>
  <c r="H92" i="1"/>
  <c r="I92" i="1"/>
  <c r="J92" i="1"/>
  <c r="K92" i="1"/>
  <c r="M92" i="1"/>
  <c r="N92" i="1"/>
  <c r="P92" i="1"/>
  <c r="Q92" i="1"/>
</calcChain>
</file>

<file path=xl/sharedStrings.xml><?xml version="1.0" encoding="utf-8"?>
<sst xmlns="http://schemas.openxmlformats.org/spreadsheetml/2006/main" count="56" uniqueCount="34">
  <si>
    <t>Libor</t>
  </si>
  <si>
    <t>Orig '01-'03</t>
  </si>
  <si>
    <t>Libor+400</t>
  </si>
  <si>
    <t>Orig '03-</t>
  </si>
  <si>
    <t xml:space="preserve"> </t>
  </si>
  <si>
    <t>Date</t>
  </si>
  <si>
    <t>Days</t>
  </si>
  <si>
    <t>Curve</t>
  </si>
  <si>
    <t>Volume</t>
  </si>
  <si>
    <t>Lib PV Vol</t>
  </si>
  <si>
    <t>PV VOL*P</t>
  </si>
  <si>
    <t>Basis</t>
  </si>
  <si>
    <t>Markup</t>
  </si>
  <si>
    <t>Total</t>
  </si>
  <si>
    <t>Fixed Price</t>
  </si>
  <si>
    <t>Libor+400*Price</t>
  </si>
  <si>
    <t>Index</t>
  </si>
  <si>
    <t>NPV Pay</t>
  </si>
  <si>
    <t>Libor+4 Vol</t>
  </si>
  <si>
    <t>Month</t>
  </si>
  <si>
    <t>Nymex</t>
  </si>
  <si>
    <t>National Price</t>
  </si>
  <si>
    <t>400 + Ovg.</t>
  </si>
  <si>
    <t>Total Overage</t>
  </si>
  <si>
    <t>Total National</t>
  </si>
  <si>
    <t>NYMEX</t>
  </si>
  <si>
    <t>BASIS</t>
  </si>
  <si>
    <t>INDEX</t>
  </si>
  <si>
    <t>Overage</t>
  </si>
  <si>
    <t>Total Value of Contract</t>
  </si>
  <si>
    <t>Discount Factor</t>
  </si>
  <si>
    <t>Interest Rate</t>
  </si>
  <si>
    <t>Libor Spread</t>
  </si>
  <si>
    <t>EFP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</si>
</sst>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0.000"/>
    <numFmt numFmtId="165" formatCode="#,##0.000_);\(#,##0.000\)"/>
    <numFmt numFmtId="166" formatCode="0.0000"/>
    <numFmt numFmtId="167" formatCode="_(&quot;$&quot;* #,##0.000_);_(&quot;$&quot;* \(#,##0.000\);_(&quot;$&quot;* &quot;-&quot;??_);_(@_)"/>
    <numFmt numFmtId="169" formatCode="_(&quot;$&quot;* #,##0_);_(&quot;$&quot;* \(#,##0\);_(&quot;$&quot;* &quot;-&quot;??_);_(@_)"/>
    <numFmt numFmtId="170" formatCode="_(&quot;$&quot;* #,##0.0000_);_(&quot;$&quot;* \(#,##0.000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sz val="10"/>
      <color indexed="5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2" borderId="0" xfId="0" applyFill="1"/>
    <xf numFmtId="17" fontId="0" fillId="0" borderId="0" xfId="0" applyNumberFormat="1"/>
    <xf numFmtId="44" fontId="0" fillId="3" borderId="0" xfId="0" applyNumberFormat="1" applyFill="1"/>
    <xf numFmtId="0" fontId="0" fillId="3" borderId="0" xfId="0" applyFill="1"/>
    <xf numFmtId="44" fontId="0" fillId="3" borderId="0" xfId="1" applyFont="1" applyFill="1"/>
    <xf numFmtId="44" fontId="2" fillId="3" borderId="0" xfId="1" applyFont="1" applyFill="1"/>
    <xf numFmtId="164" fontId="0" fillId="3" borderId="0" xfId="0" applyNumberFormat="1" applyFill="1"/>
    <xf numFmtId="164" fontId="2" fillId="3" borderId="0" xfId="0" applyNumberFormat="1" applyFont="1" applyFill="1"/>
    <xf numFmtId="0" fontId="2" fillId="2" borderId="0" xfId="0" applyFont="1" applyFill="1"/>
    <xf numFmtId="1" fontId="2" fillId="2" borderId="0" xfId="0" applyNumberFormat="1" applyFont="1" applyFill="1"/>
    <xf numFmtId="1" fontId="0" fillId="2" borderId="0" xfId="0" applyNumberFormat="1" applyFill="1"/>
    <xf numFmtId="17" fontId="0" fillId="2" borderId="0" xfId="0" applyNumberFormat="1" applyFill="1"/>
    <xf numFmtId="0" fontId="0" fillId="4" borderId="0" xfId="0" applyFill="1"/>
    <xf numFmtId="164" fontId="0" fillId="4" borderId="0" xfId="0" applyNumberFormat="1" applyFill="1"/>
    <xf numFmtId="0" fontId="2" fillId="4" borderId="0" xfId="0" applyFont="1" applyFill="1"/>
    <xf numFmtId="164" fontId="2" fillId="4" borderId="0" xfId="0" applyNumberFormat="1" applyFont="1" applyFill="1"/>
    <xf numFmtId="0" fontId="2" fillId="2" borderId="1" xfId="0" applyFont="1" applyFill="1" applyBorder="1"/>
    <xf numFmtId="164" fontId="2" fillId="2" borderId="1" xfId="0" applyNumberFormat="1" applyFont="1" applyFill="1" applyBorder="1"/>
    <xf numFmtId="1" fontId="2" fillId="2" borderId="1" xfId="0" applyNumberFormat="1" applyFont="1" applyFill="1" applyBorder="1"/>
    <xf numFmtId="44" fontId="0" fillId="3" borderId="1" xfId="1" applyFont="1" applyFill="1" applyBorder="1"/>
    <xf numFmtId="0" fontId="0" fillId="0" borderId="0" xfId="0" applyBorder="1"/>
    <xf numFmtId="39" fontId="0" fillId="5" borderId="0" xfId="1" applyNumberFormat="1" applyFont="1" applyFill="1" applyBorder="1"/>
    <xf numFmtId="164" fontId="0" fillId="5" borderId="0" xfId="0" applyNumberFormat="1" applyFill="1" applyBorder="1"/>
    <xf numFmtId="0" fontId="0" fillId="5" borderId="0" xfId="0" applyFill="1" applyBorder="1"/>
    <xf numFmtId="39" fontId="0" fillId="5" borderId="0" xfId="1" applyNumberFormat="1" applyFont="1" applyFill="1"/>
    <xf numFmtId="44" fontId="0" fillId="5" borderId="0" xfId="0" applyNumberFormat="1" applyFill="1"/>
    <xf numFmtId="0" fontId="0" fillId="5" borderId="0" xfId="0" applyFill="1"/>
    <xf numFmtId="39" fontId="2" fillId="5" borderId="0" xfId="1" applyNumberFormat="1" applyFont="1" applyFill="1"/>
    <xf numFmtId="164" fontId="0" fillId="6" borderId="0" xfId="0" applyNumberFormat="1" applyFill="1"/>
    <xf numFmtId="164" fontId="2" fillId="6" borderId="0" xfId="0" applyNumberFormat="1" applyFont="1" applyFill="1"/>
    <xf numFmtId="164" fontId="4" fillId="6" borderId="0" xfId="0" applyNumberFormat="1" applyFont="1" applyFill="1"/>
    <xf numFmtId="17" fontId="0" fillId="2" borderId="2" xfId="0" applyNumberFormat="1" applyFill="1" applyBorder="1"/>
    <xf numFmtId="1" fontId="0" fillId="2" borderId="2" xfId="0" applyNumberFormat="1" applyFill="1" applyBorder="1"/>
    <xf numFmtId="0" fontId="0" fillId="4" borderId="2" xfId="0" applyFill="1" applyBorder="1"/>
    <xf numFmtId="164" fontId="0" fillId="4" borderId="2" xfId="0" applyNumberFormat="1" applyFill="1" applyBorder="1"/>
    <xf numFmtId="39" fontId="0" fillId="5" borderId="2" xfId="1" applyNumberFormat="1" applyFont="1" applyFill="1" applyBorder="1"/>
    <xf numFmtId="44" fontId="0" fillId="5" borderId="2" xfId="0" applyNumberFormat="1" applyFill="1" applyBorder="1"/>
    <xf numFmtId="44" fontId="0" fillId="3" borderId="2" xfId="1" applyFont="1" applyFill="1" applyBorder="1"/>
    <xf numFmtId="164" fontId="0" fillId="6" borderId="2" xfId="0" applyNumberFormat="1" applyFill="1" applyBorder="1"/>
    <xf numFmtId="0" fontId="0" fillId="0" borderId="2" xfId="0" applyBorder="1"/>
    <xf numFmtId="17" fontId="0" fillId="2" borderId="0" xfId="0" applyNumberFormat="1" applyFill="1" applyBorder="1"/>
    <xf numFmtId="1" fontId="0" fillId="2" borderId="0" xfId="0" applyNumberFormat="1" applyFill="1" applyBorder="1"/>
    <xf numFmtId="0" fontId="0" fillId="4" borderId="0" xfId="0" applyFill="1" applyBorder="1"/>
    <xf numFmtId="164" fontId="0" fillId="4" borderId="0" xfId="0" applyNumberFormat="1" applyFill="1" applyBorder="1"/>
    <xf numFmtId="44" fontId="0" fillId="5" borderId="0" xfId="0" applyNumberFormat="1" applyFill="1" applyBorder="1"/>
    <xf numFmtId="44" fontId="0" fillId="3" borderId="0" xfId="1" applyFont="1" applyFill="1" applyBorder="1"/>
    <xf numFmtId="164" fontId="0" fillId="6" borderId="0" xfId="0" applyNumberFormat="1" applyFill="1" applyBorder="1"/>
    <xf numFmtId="44" fontId="0" fillId="5" borderId="0" xfId="1" applyFont="1" applyFill="1"/>
    <xf numFmtId="44" fontId="2" fillId="5" borderId="0" xfId="1" applyFont="1" applyFill="1"/>
    <xf numFmtId="44" fontId="2" fillId="3" borderId="1" xfId="1" applyFont="1" applyFill="1" applyBorder="1"/>
    <xf numFmtId="44" fontId="2" fillId="5" borderId="0" xfId="0" applyNumberFormat="1" applyFont="1" applyFill="1"/>
    <xf numFmtId="44" fontId="2" fillId="3" borderId="0" xfId="0" applyNumberFormat="1" applyFont="1" applyFill="1"/>
    <xf numFmtId="44" fontId="3" fillId="3" borderId="1" xfId="1" applyFont="1" applyFill="1" applyBorder="1"/>
    <xf numFmtId="164" fontId="2" fillId="6" borderId="0" xfId="1" applyNumberFormat="1" applyFont="1" applyFill="1" applyBorder="1"/>
    <xf numFmtId="164" fontId="2" fillId="6" borderId="0" xfId="0" applyNumberFormat="1" applyFont="1" applyFill="1" applyBorder="1"/>
    <xf numFmtId="164" fontId="2" fillId="6" borderId="1" xfId="0" applyNumberFormat="1" applyFont="1" applyFill="1" applyBorder="1"/>
    <xf numFmtId="165" fontId="6" fillId="2" borderId="1" xfId="1" applyNumberFormat="1" applyFont="1" applyFill="1" applyBorder="1"/>
    <xf numFmtId="164" fontId="6" fillId="2" borderId="1" xfId="0" applyNumberFormat="1" applyFont="1" applyFill="1" applyBorder="1"/>
    <xf numFmtId="0" fontId="5" fillId="2" borderId="0" xfId="0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39" fontId="5" fillId="5" borderId="0" xfId="1" applyNumberFormat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164" fontId="5" fillId="6" borderId="0" xfId="0" applyNumberFormat="1" applyFont="1" applyFill="1" applyAlignment="1">
      <alignment horizontal="center"/>
    </xf>
    <xf numFmtId="44" fontId="5" fillId="3" borderId="0" xfId="1" applyFont="1" applyFill="1" applyAlignment="1">
      <alignment horizontal="center"/>
    </xf>
    <xf numFmtId="44" fontId="5" fillId="5" borderId="0" xfId="1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39" fontId="0" fillId="3" borderId="0" xfId="1" applyNumberFormat="1" applyFont="1" applyFill="1"/>
    <xf numFmtId="39" fontId="0" fillId="3" borderId="0" xfId="1" applyNumberFormat="1" applyFont="1" applyFill="1" applyBorder="1"/>
    <xf numFmtId="39" fontId="0" fillId="3" borderId="2" xfId="1" applyNumberFormat="1" applyFont="1" applyFill="1" applyBorder="1"/>
    <xf numFmtId="44" fontId="2" fillId="3" borderId="3" xfId="1" applyFont="1" applyFill="1" applyBorder="1"/>
    <xf numFmtId="44" fontId="2" fillId="5" borderId="1" xfId="1" applyFont="1" applyFill="1" applyBorder="1"/>
    <xf numFmtId="169" fontId="2" fillId="3" borderId="1" xfId="1" applyNumberFormat="1" applyFont="1" applyFill="1" applyBorder="1"/>
    <xf numFmtId="169" fontId="0" fillId="0" borderId="4" xfId="1" applyNumberFormat="1" applyFont="1" applyBorder="1"/>
    <xf numFmtId="164" fontId="0" fillId="5" borderId="0" xfId="0" applyNumberFormat="1" applyFill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170" fontId="0" fillId="0" borderId="0" xfId="1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44" fontId="2" fillId="3" borderId="5" xfId="1" applyFont="1" applyFill="1" applyBorder="1" applyAlignment="1">
      <alignment horizontal="center"/>
    </xf>
    <xf numFmtId="44" fontId="2" fillId="3" borderId="6" xfId="1" applyFont="1" applyFill="1" applyBorder="1" applyAlignment="1">
      <alignment horizontal="center"/>
    </xf>
    <xf numFmtId="44" fontId="2" fillId="3" borderId="3" xfId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topLeftCell="G1" workbookViewId="0">
      <selection activeCell="B10" sqref="B10"/>
    </sheetView>
  </sheetViews>
  <sheetFormatPr defaultRowHeight="12.75" x14ac:dyDescent="0.2"/>
  <cols>
    <col min="1" max="1" width="11.42578125" style="2" bestFit="1" customWidth="1"/>
    <col min="2" max="2" width="6.140625" style="12" bestFit="1" customWidth="1"/>
    <col min="3" max="3" width="9.140625" style="14"/>
    <col min="4" max="4" width="5.7109375" style="15" bestFit="1" customWidth="1"/>
    <col min="5" max="5" width="14.7109375" style="26" customWidth="1"/>
    <col min="6" max="6" width="14.85546875" style="28" bestFit="1" customWidth="1"/>
    <col min="7" max="7" width="15.42578125" style="28" bestFit="1" customWidth="1"/>
    <col min="8" max="8" width="9.85546875" style="30" bestFit="1" customWidth="1"/>
    <col min="9" max="9" width="14.85546875" style="6" customWidth="1"/>
    <col min="10" max="10" width="15.28515625" style="6" bestFit="1" customWidth="1"/>
    <col min="11" max="11" width="15.28515625" style="6" customWidth="1"/>
    <col min="12" max="12" width="9.140625" style="30"/>
    <col min="13" max="13" width="13.85546875" style="49" bestFit="1" customWidth="1"/>
    <col min="14" max="14" width="15.85546875" style="8" bestFit="1" customWidth="1"/>
    <col min="15" max="15" width="9.140625" style="30"/>
    <col min="16" max="16" width="12.28515625" style="28" bestFit="1" customWidth="1"/>
    <col min="17" max="17" width="11.85546875" style="5" bestFit="1" customWidth="1"/>
  </cols>
  <sheetData>
    <row r="1" spans="1:17" x14ac:dyDescent="0.2">
      <c r="E1" s="29"/>
      <c r="F1" s="78"/>
      <c r="H1" s="88" t="s">
        <v>25</v>
      </c>
      <c r="I1" s="88"/>
      <c r="J1" s="89" t="s">
        <v>26</v>
      </c>
      <c r="K1" s="89"/>
    </row>
    <row r="2" spans="1:17" x14ac:dyDescent="0.2">
      <c r="A2" s="18" t="s">
        <v>14</v>
      </c>
      <c r="B2" s="19">
        <v>2.1549999999999998</v>
      </c>
      <c r="E2" s="23"/>
      <c r="F2" s="27"/>
      <c r="G2" s="80"/>
      <c r="H2" s="57" t="s">
        <v>0</v>
      </c>
      <c r="I2" s="21">
        <f>G92</f>
        <v>25018332.131364323</v>
      </c>
      <c r="J2" s="74" t="s">
        <v>0</v>
      </c>
      <c r="K2" s="21">
        <f>M92</f>
        <v>1363614.9837776525</v>
      </c>
    </row>
    <row r="3" spans="1:17" x14ac:dyDescent="0.2">
      <c r="A3" s="18" t="s">
        <v>8</v>
      </c>
      <c r="B3" s="20">
        <v>6000</v>
      </c>
      <c r="E3" s="23"/>
      <c r="F3" s="79"/>
      <c r="G3" s="80"/>
      <c r="H3" s="57" t="s">
        <v>12</v>
      </c>
      <c r="I3" s="21">
        <f>K92</f>
        <v>22745585.051168371</v>
      </c>
      <c r="J3" s="74" t="s">
        <v>12</v>
      </c>
      <c r="K3" s="21">
        <f>N92</f>
        <v>1018199.2527849609</v>
      </c>
    </row>
    <row r="4" spans="1:17" x14ac:dyDescent="0.2">
      <c r="E4" s="23"/>
      <c r="F4" s="80"/>
      <c r="G4" s="80"/>
      <c r="H4" s="57" t="s">
        <v>28</v>
      </c>
      <c r="I4" s="51">
        <f>I2-I3</f>
        <v>2272747.0801959522</v>
      </c>
      <c r="J4" s="74" t="s">
        <v>28</v>
      </c>
      <c r="K4" s="51">
        <f>K2-K3</f>
        <v>345415.73099269159</v>
      </c>
    </row>
    <row r="5" spans="1:17" x14ac:dyDescent="0.2">
      <c r="A5" s="2" t="s">
        <v>32</v>
      </c>
      <c r="E5" s="23"/>
      <c r="F5" s="25"/>
      <c r="G5" s="25"/>
      <c r="J5" s="90" t="s">
        <v>27</v>
      </c>
      <c r="K5" s="91"/>
      <c r="M5" s="75" t="s">
        <v>24</v>
      </c>
      <c r="N5" s="76">
        <f>I3+K3+K6</f>
        <v>23943541.92792907</v>
      </c>
    </row>
    <row r="6" spans="1:17" x14ac:dyDescent="0.2">
      <c r="C6" s="16"/>
      <c r="E6" s="23"/>
      <c r="F6" s="24"/>
      <c r="G6" s="24"/>
      <c r="H6" s="55"/>
      <c r="I6" s="47"/>
      <c r="J6" s="51" t="s">
        <v>0</v>
      </c>
      <c r="K6" s="54">
        <f>P92</f>
        <v>179757.62397573763</v>
      </c>
      <c r="L6" s="31"/>
      <c r="M6" s="75" t="s">
        <v>23</v>
      </c>
      <c r="N6" s="76">
        <f>I4+K4+K8</f>
        <v>2682596.2522806786</v>
      </c>
    </row>
    <row r="7" spans="1:17" x14ac:dyDescent="0.2">
      <c r="A7" s="18" t="s">
        <v>1</v>
      </c>
      <c r="B7" s="58">
        <v>0</v>
      </c>
      <c r="C7" s="16"/>
      <c r="E7" s="23"/>
      <c r="F7" s="24"/>
      <c r="G7" s="24"/>
      <c r="H7" s="48"/>
      <c r="I7" s="47"/>
      <c r="J7" s="51" t="s">
        <v>12</v>
      </c>
      <c r="K7" s="54">
        <f>Q92</f>
        <v>115324.18288370268</v>
      </c>
    </row>
    <row r="8" spans="1:17" x14ac:dyDescent="0.2">
      <c r="A8" s="18" t="s">
        <v>3</v>
      </c>
      <c r="B8" s="58">
        <v>3.0000000000000001E-3</v>
      </c>
      <c r="C8" s="16"/>
      <c r="E8" s="23"/>
      <c r="F8" s="25"/>
      <c r="G8" s="25"/>
      <c r="H8" s="56"/>
      <c r="I8" s="47"/>
      <c r="J8" s="51" t="s">
        <v>28</v>
      </c>
      <c r="K8" s="51">
        <f>K6-K7</f>
        <v>64433.441092034947</v>
      </c>
      <c r="L8" s="31"/>
      <c r="M8" s="50"/>
      <c r="N8" s="9"/>
      <c r="O8" s="32"/>
    </row>
    <row r="9" spans="1:17" x14ac:dyDescent="0.2">
      <c r="A9" s="18" t="s">
        <v>11</v>
      </c>
      <c r="B9" s="59">
        <v>0.02</v>
      </c>
      <c r="E9" s="23"/>
      <c r="F9" s="25"/>
      <c r="G9" s="25"/>
      <c r="H9" s="48"/>
      <c r="I9" s="47"/>
    </row>
    <row r="10" spans="1:17" x14ac:dyDescent="0.2">
      <c r="A10" s="18" t="s">
        <v>16</v>
      </c>
      <c r="B10" s="59">
        <v>5.0000000000000001E-3</v>
      </c>
      <c r="E10" s="23"/>
      <c r="F10" s="25" t="s">
        <v>4</v>
      </c>
      <c r="G10" s="25"/>
      <c r="H10" s="57" t="s">
        <v>13</v>
      </c>
      <c r="I10" s="51">
        <f>I4+K4+K8</f>
        <v>2682596.2522806786</v>
      </c>
    </row>
    <row r="11" spans="1:17" x14ac:dyDescent="0.2">
      <c r="A11" s="10"/>
      <c r="E11" s="23"/>
      <c r="F11" s="25"/>
      <c r="G11" s="25"/>
      <c r="K11" s="6" t="s">
        <v>21</v>
      </c>
      <c r="N11" s="8" t="s">
        <v>21</v>
      </c>
      <c r="Q11" s="5" t="s">
        <v>21</v>
      </c>
    </row>
    <row r="12" spans="1:17" s="70" customFormat="1" x14ac:dyDescent="0.2">
      <c r="A12" s="60" t="s">
        <v>5</v>
      </c>
      <c r="B12" s="61" t="s">
        <v>6</v>
      </c>
      <c r="C12" s="62" t="s">
        <v>7</v>
      </c>
      <c r="D12" s="63" t="s">
        <v>0</v>
      </c>
      <c r="E12" s="64" t="s">
        <v>9</v>
      </c>
      <c r="F12" s="65" t="s">
        <v>10</v>
      </c>
      <c r="G12" s="65" t="s">
        <v>17</v>
      </c>
      <c r="H12" s="66" t="s">
        <v>2</v>
      </c>
      <c r="I12" s="67" t="s">
        <v>18</v>
      </c>
      <c r="J12" s="67" t="s">
        <v>15</v>
      </c>
      <c r="K12" s="69" t="s">
        <v>22</v>
      </c>
      <c r="L12" s="66" t="s">
        <v>11</v>
      </c>
      <c r="M12" s="68" t="s">
        <v>0</v>
      </c>
      <c r="N12" s="69" t="s">
        <v>22</v>
      </c>
      <c r="O12" s="66" t="s">
        <v>16</v>
      </c>
      <c r="P12" s="68" t="s">
        <v>0</v>
      </c>
      <c r="Q12" s="69" t="s">
        <v>22</v>
      </c>
    </row>
    <row r="13" spans="1:17" x14ac:dyDescent="0.2">
      <c r="A13" s="13">
        <v>36923</v>
      </c>
      <c r="B13" s="12">
        <v>28</v>
      </c>
      <c r="C13" s="14">
        <v>8.9610000000000003</v>
      </c>
      <c r="D13" s="15">
        <v>0.99531590443971163</v>
      </c>
      <c r="E13" s="26">
        <f>D13*($B$3*B13)</f>
        <v>167213.07194587155</v>
      </c>
      <c r="F13" s="27">
        <f>E13*C13</f>
        <v>1498396.3377069549</v>
      </c>
      <c r="G13" s="27">
        <f>(C13-$B$2)*E13</f>
        <v>1138052.1676636019</v>
      </c>
      <c r="H13" s="30">
        <v>0.99238857494401567</v>
      </c>
      <c r="I13" s="71">
        <f t="shared" ref="I13:I44" si="0">($B$3*B13)*H13</f>
        <v>166721.28059059463</v>
      </c>
      <c r="J13" s="6">
        <f t="shared" ref="J13:J44" si="1">((C13-$B$7)*I13)</f>
        <v>1493989.3953723186</v>
      </c>
      <c r="K13" s="6">
        <f t="shared" ref="K13:K35" si="2">((C13-$B$7)-$B$2)*I13</f>
        <v>1134705.0356995873</v>
      </c>
      <c r="L13" s="30">
        <v>0.38</v>
      </c>
      <c r="M13" s="49">
        <f t="shared" ref="M13:M44" si="3">L13*E13</f>
        <v>63540.96733943119</v>
      </c>
      <c r="N13" s="6">
        <f t="shared" ref="N13:N44" si="4">((L13-$B$9))*I13</f>
        <v>60019.661012614066</v>
      </c>
      <c r="O13" s="30">
        <v>0.12</v>
      </c>
      <c r="P13" s="49">
        <f t="shared" ref="P13:P44" si="5">O13*E13</f>
        <v>20065.568633504587</v>
      </c>
      <c r="Q13" s="4">
        <f t="shared" ref="Q13:Q44" si="6">(O13-$B$10)*I13</f>
        <v>19172.947267918382</v>
      </c>
    </row>
    <row r="14" spans="1:17" x14ac:dyDescent="0.2">
      <c r="A14" s="13">
        <v>36951</v>
      </c>
      <c r="B14" s="12">
        <v>31</v>
      </c>
      <c r="C14" s="14">
        <v>8.2620000000000005</v>
      </c>
      <c r="D14" s="15">
        <v>0.99077982735779246</v>
      </c>
      <c r="E14" s="26">
        <f t="shared" ref="E14:E77" si="7">D14*($B$3*B14)</f>
        <v>184285.04788854939</v>
      </c>
      <c r="F14" s="27">
        <f t="shared" ref="F14:F77" si="8">E14*C14</f>
        <v>1522563.0656551952</v>
      </c>
      <c r="G14" s="27">
        <f t="shared" ref="G14:G77" si="9">(C14-$B$2)*E14</f>
        <v>1125428.7874553713</v>
      </c>
      <c r="H14" s="30">
        <v>0.9849580353624201</v>
      </c>
      <c r="I14" s="71">
        <f t="shared" si="0"/>
        <v>183202.19457741015</v>
      </c>
      <c r="J14" s="6">
        <f t="shared" si="1"/>
        <v>1513616.5315985628</v>
      </c>
      <c r="K14" s="6">
        <f t="shared" si="2"/>
        <v>1118815.802284244</v>
      </c>
      <c r="L14" s="30">
        <v>0.38</v>
      </c>
      <c r="M14" s="49">
        <f t="shared" si="3"/>
        <v>70028.318197648769</v>
      </c>
      <c r="N14" s="6">
        <f t="shared" si="4"/>
        <v>65952.790047867646</v>
      </c>
      <c r="O14" s="30">
        <v>0.12</v>
      </c>
      <c r="P14" s="49">
        <f t="shared" si="5"/>
        <v>22114.205746625925</v>
      </c>
      <c r="Q14" s="4">
        <f t="shared" si="6"/>
        <v>21068.252376402164</v>
      </c>
    </row>
    <row r="15" spans="1:17" x14ac:dyDescent="0.2">
      <c r="A15" s="13">
        <v>36982</v>
      </c>
      <c r="B15" s="12">
        <v>30</v>
      </c>
      <c r="C15" s="14">
        <v>6.0549999999999997</v>
      </c>
      <c r="D15" s="15">
        <v>0.98593218956431383</v>
      </c>
      <c r="E15" s="26">
        <f t="shared" si="7"/>
        <v>177467.7941215765</v>
      </c>
      <c r="F15" s="27">
        <f t="shared" si="8"/>
        <v>1074567.4934061456</v>
      </c>
      <c r="G15" s="27">
        <f t="shared" si="9"/>
        <v>692124.39707414829</v>
      </c>
      <c r="H15" s="30">
        <v>0.9769423765691031</v>
      </c>
      <c r="I15" s="71">
        <f t="shared" si="0"/>
        <v>175849.62778243856</v>
      </c>
      <c r="J15" s="6">
        <f t="shared" si="1"/>
        <v>1064769.4962226655</v>
      </c>
      <c r="K15" s="6">
        <f t="shared" si="2"/>
        <v>685813.54835151043</v>
      </c>
      <c r="L15" s="30">
        <v>0.13</v>
      </c>
      <c r="M15" s="49">
        <f t="shared" si="3"/>
        <v>23070.813235804944</v>
      </c>
      <c r="N15" s="6">
        <f t="shared" si="4"/>
        <v>19343.459056068241</v>
      </c>
      <c r="O15" s="30">
        <v>0.01</v>
      </c>
      <c r="P15" s="49">
        <f t="shared" si="5"/>
        <v>1774.677941215765</v>
      </c>
      <c r="Q15" s="4">
        <f t="shared" si="6"/>
        <v>879.24813891219287</v>
      </c>
    </row>
    <row r="16" spans="1:17" x14ac:dyDescent="0.2">
      <c r="A16" s="13">
        <v>37012</v>
      </c>
      <c r="B16" s="12">
        <v>31</v>
      </c>
      <c r="C16" s="14">
        <v>5.44</v>
      </c>
      <c r="D16" s="15">
        <v>0.98146450801805252</v>
      </c>
      <c r="E16" s="26">
        <f t="shared" si="7"/>
        <v>182552.39849135777</v>
      </c>
      <c r="F16" s="27">
        <f t="shared" si="8"/>
        <v>993085.04779298638</v>
      </c>
      <c r="G16" s="27">
        <f t="shared" si="9"/>
        <v>599684.62904411042</v>
      </c>
      <c r="H16" s="30">
        <v>0.96944215419412594</v>
      </c>
      <c r="I16" s="71">
        <f t="shared" si="0"/>
        <v>180316.24068010741</v>
      </c>
      <c r="J16" s="6">
        <f t="shared" si="1"/>
        <v>980920.3492997844</v>
      </c>
      <c r="K16" s="6">
        <f t="shared" si="2"/>
        <v>592338.850634153</v>
      </c>
      <c r="L16" s="30">
        <v>0.13</v>
      </c>
      <c r="M16" s="49">
        <f t="shared" si="3"/>
        <v>23731.81180387651</v>
      </c>
      <c r="N16" s="6">
        <f t="shared" si="4"/>
        <v>19834.786474811815</v>
      </c>
      <c r="O16" s="30">
        <v>0.01</v>
      </c>
      <c r="P16" s="49">
        <f t="shared" si="5"/>
        <v>1825.5239849135778</v>
      </c>
      <c r="Q16" s="4">
        <f t="shared" si="6"/>
        <v>901.58120340053711</v>
      </c>
    </row>
    <row r="17" spans="1:17" x14ac:dyDescent="0.2">
      <c r="A17" s="13">
        <v>37043</v>
      </c>
      <c r="B17" s="12">
        <v>30</v>
      </c>
      <c r="C17" s="14">
        <v>5.37</v>
      </c>
      <c r="D17" s="15">
        <v>0.97702918146805862</v>
      </c>
      <c r="E17" s="26">
        <f t="shared" si="7"/>
        <v>175865.25266425055</v>
      </c>
      <c r="F17" s="27">
        <f t="shared" si="8"/>
        <v>944396.40680702555</v>
      </c>
      <c r="G17" s="27">
        <f t="shared" si="9"/>
        <v>565406.78731556563</v>
      </c>
      <c r="H17" s="30">
        <v>0.96190694024869727</v>
      </c>
      <c r="I17" s="71">
        <f t="shared" si="0"/>
        <v>173143.24924476549</v>
      </c>
      <c r="J17" s="6">
        <f t="shared" si="1"/>
        <v>929779.24844439072</v>
      </c>
      <c r="K17" s="6">
        <f t="shared" si="2"/>
        <v>556655.54632192117</v>
      </c>
      <c r="L17" s="30">
        <v>0.13</v>
      </c>
      <c r="M17" s="49">
        <f t="shared" si="3"/>
        <v>22862.482846352574</v>
      </c>
      <c r="N17" s="6">
        <f t="shared" si="4"/>
        <v>19045.757416924203</v>
      </c>
      <c r="O17" s="30">
        <v>0.01</v>
      </c>
      <c r="P17" s="49">
        <f t="shared" si="5"/>
        <v>1758.6525266425056</v>
      </c>
      <c r="Q17" s="4">
        <f t="shared" si="6"/>
        <v>865.71624622382751</v>
      </c>
    </row>
    <row r="18" spans="1:17" x14ac:dyDescent="0.2">
      <c r="A18" s="13">
        <v>37073</v>
      </c>
      <c r="B18" s="12">
        <v>31</v>
      </c>
      <c r="C18" s="14">
        <v>5.35</v>
      </c>
      <c r="D18" s="15">
        <v>0.97286187317444783</v>
      </c>
      <c r="E18" s="26">
        <f t="shared" si="7"/>
        <v>180952.30841044729</v>
      </c>
      <c r="F18" s="27">
        <f t="shared" si="8"/>
        <v>968094.84999589296</v>
      </c>
      <c r="G18" s="27">
        <f t="shared" si="9"/>
        <v>578142.62537137908</v>
      </c>
      <c r="H18" s="30">
        <v>0.95477247405896082</v>
      </c>
      <c r="I18" s="71">
        <f t="shared" si="0"/>
        <v>177587.68017496672</v>
      </c>
      <c r="J18" s="6">
        <f t="shared" si="1"/>
        <v>950094.08893607184</v>
      </c>
      <c r="K18" s="6">
        <f t="shared" si="2"/>
        <v>567392.63815901859</v>
      </c>
      <c r="L18" s="30">
        <v>0.13</v>
      </c>
      <c r="M18" s="49">
        <f t="shared" si="3"/>
        <v>23523.80009335815</v>
      </c>
      <c r="N18" s="6">
        <f t="shared" si="4"/>
        <v>19534.644819246339</v>
      </c>
      <c r="O18" s="30">
        <v>0.01</v>
      </c>
      <c r="P18" s="49">
        <f t="shared" si="5"/>
        <v>1809.5230841044729</v>
      </c>
      <c r="Q18" s="4">
        <f t="shared" si="6"/>
        <v>887.93840087483363</v>
      </c>
    </row>
    <row r="19" spans="1:17" x14ac:dyDescent="0.2">
      <c r="A19" s="13">
        <v>37104</v>
      </c>
      <c r="B19" s="12">
        <v>31</v>
      </c>
      <c r="C19" s="14">
        <v>5.3250000000000002</v>
      </c>
      <c r="D19" s="15">
        <v>0.96859084805812812</v>
      </c>
      <c r="E19" s="26">
        <f t="shared" si="7"/>
        <v>180157.89773881182</v>
      </c>
      <c r="F19" s="27">
        <f t="shared" si="8"/>
        <v>959340.80545917293</v>
      </c>
      <c r="G19" s="27">
        <f t="shared" si="9"/>
        <v>571100.53583203349</v>
      </c>
      <c r="H19" s="30">
        <v>0.94747162915456595</v>
      </c>
      <c r="I19" s="71">
        <f t="shared" si="0"/>
        <v>176229.72302274927</v>
      </c>
      <c r="J19" s="6">
        <f t="shared" si="1"/>
        <v>938423.27509613987</v>
      </c>
      <c r="K19" s="6">
        <f t="shared" si="2"/>
        <v>558648.2219821153</v>
      </c>
      <c r="L19" s="30">
        <v>0.13</v>
      </c>
      <c r="M19" s="49">
        <f t="shared" si="3"/>
        <v>23420.526706045537</v>
      </c>
      <c r="N19" s="6">
        <f t="shared" si="4"/>
        <v>19385.269532502421</v>
      </c>
      <c r="O19" s="30">
        <v>0.01</v>
      </c>
      <c r="P19" s="49">
        <f t="shared" si="5"/>
        <v>1801.5789773881183</v>
      </c>
      <c r="Q19" s="4">
        <f t="shared" si="6"/>
        <v>881.14861511374636</v>
      </c>
    </row>
    <row r="20" spans="1:17" x14ac:dyDescent="0.2">
      <c r="A20" s="13">
        <v>37135</v>
      </c>
      <c r="B20" s="12">
        <v>30</v>
      </c>
      <c r="C20" s="14">
        <v>5.29</v>
      </c>
      <c r="D20" s="15">
        <v>0.9644508078817623</v>
      </c>
      <c r="E20" s="26">
        <f t="shared" si="7"/>
        <v>173601.14541871721</v>
      </c>
      <c r="F20" s="27">
        <f t="shared" si="8"/>
        <v>918350.05926501402</v>
      </c>
      <c r="G20" s="27">
        <f t="shared" si="9"/>
        <v>544239.59088767844</v>
      </c>
      <c r="H20" s="30">
        <v>0.94033394942831205</v>
      </c>
      <c r="I20" s="71">
        <f t="shared" si="0"/>
        <v>169260.11089709616</v>
      </c>
      <c r="J20" s="6">
        <f t="shared" si="1"/>
        <v>895385.98664563871</v>
      </c>
      <c r="K20" s="6">
        <f t="shared" si="2"/>
        <v>530630.44766239647</v>
      </c>
      <c r="L20" s="30">
        <v>0.13</v>
      </c>
      <c r="M20" s="49">
        <f t="shared" si="3"/>
        <v>22568.148904433237</v>
      </c>
      <c r="N20" s="6">
        <f t="shared" si="4"/>
        <v>18618.612198680577</v>
      </c>
      <c r="O20" s="30">
        <v>0.01</v>
      </c>
      <c r="P20" s="49">
        <f t="shared" si="5"/>
        <v>1736.0114541871721</v>
      </c>
      <c r="Q20" s="4">
        <f t="shared" si="6"/>
        <v>846.3005544854808</v>
      </c>
    </row>
    <row r="21" spans="1:17" x14ac:dyDescent="0.2">
      <c r="A21" s="13">
        <v>37165</v>
      </c>
      <c r="B21" s="12">
        <v>31</v>
      </c>
      <c r="C21" s="14">
        <v>5.29</v>
      </c>
      <c r="D21" s="15">
        <v>0.96048092453075218</v>
      </c>
      <c r="E21" s="26">
        <f t="shared" si="7"/>
        <v>178649.4519627199</v>
      </c>
      <c r="F21" s="27">
        <f t="shared" si="8"/>
        <v>945055.60088278831</v>
      </c>
      <c r="G21" s="27">
        <f t="shared" si="9"/>
        <v>560066.03190312698</v>
      </c>
      <c r="H21" s="30">
        <v>0.93349655273591092</v>
      </c>
      <c r="I21" s="71">
        <f t="shared" si="0"/>
        <v>173630.35880887942</v>
      </c>
      <c r="J21" s="6">
        <f t="shared" si="1"/>
        <v>918504.59809897211</v>
      </c>
      <c r="K21" s="6">
        <f t="shared" si="2"/>
        <v>544331.17486583698</v>
      </c>
      <c r="L21" s="30">
        <v>0.13</v>
      </c>
      <c r="M21" s="49">
        <f t="shared" si="3"/>
        <v>23224.428755153589</v>
      </c>
      <c r="N21" s="6">
        <f t="shared" si="4"/>
        <v>19099.339468976737</v>
      </c>
      <c r="O21" s="30">
        <v>0.01</v>
      </c>
      <c r="P21" s="49">
        <f t="shared" si="5"/>
        <v>1786.494519627199</v>
      </c>
      <c r="Q21" s="4">
        <f t="shared" si="6"/>
        <v>868.15179404439709</v>
      </c>
    </row>
    <row r="22" spans="1:17" x14ac:dyDescent="0.2">
      <c r="A22" s="13">
        <v>37196</v>
      </c>
      <c r="B22" s="12">
        <v>30</v>
      </c>
      <c r="C22" s="14">
        <v>5.3849999999999998</v>
      </c>
      <c r="D22" s="15">
        <v>0.95632910905311463</v>
      </c>
      <c r="E22" s="26">
        <f t="shared" si="7"/>
        <v>172139.23962956064</v>
      </c>
      <c r="F22" s="27">
        <f t="shared" si="8"/>
        <v>926969.80540518404</v>
      </c>
      <c r="G22" s="27">
        <f t="shared" si="9"/>
        <v>556009.74400348088</v>
      </c>
      <c r="H22" s="30">
        <v>0.92642002119273548</v>
      </c>
      <c r="I22" s="71">
        <f t="shared" si="0"/>
        <v>166755.60381469238</v>
      </c>
      <c r="J22" s="6">
        <f t="shared" si="1"/>
        <v>897978.92654211842</v>
      </c>
      <c r="K22" s="6">
        <f t="shared" si="2"/>
        <v>538620.60032145644</v>
      </c>
      <c r="L22" s="30">
        <v>0.19</v>
      </c>
      <c r="M22" s="49">
        <f t="shared" si="3"/>
        <v>32706.455529616524</v>
      </c>
      <c r="N22" s="6">
        <f t="shared" si="4"/>
        <v>28348.452648497707</v>
      </c>
      <c r="O22" s="30">
        <v>0.06</v>
      </c>
      <c r="P22" s="49">
        <f t="shared" si="5"/>
        <v>10328.354377773638</v>
      </c>
      <c r="Q22" s="4">
        <f t="shared" si="6"/>
        <v>9171.5582098080813</v>
      </c>
    </row>
    <row r="23" spans="1:17" x14ac:dyDescent="0.2">
      <c r="A23" s="13">
        <v>37226</v>
      </c>
      <c r="B23" s="12">
        <v>31</v>
      </c>
      <c r="C23" s="14">
        <v>5.4950000000000001</v>
      </c>
      <c r="D23" s="15">
        <v>0.95238392262633509</v>
      </c>
      <c r="E23" s="26">
        <f t="shared" si="7"/>
        <v>177143.40960849833</v>
      </c>
      <c r="F23" s="27">
        <f t="shared" si="8"/>
        <v>973403.03579869831</v>
      </c>
      <c r="G23" s="27">
        <f t="shared" si="9"/>
        <v>591658.98809238453</v>
      </c>
      <c r="H23" s="30">
        <v>0.91967552096770011</v>
      </c>
      <c r="I23" s="71">
        <f t="shared" si="0"/>
        <v>171059.64689999222</v>
      </c>
      <c r="J23" s="6">
        <f t="shared" si="1"/>
        <v>939972.75971545733</v>
      </c>
      <c r="K23" s="6">
        <f t="shared" si="2"/>
        <v>571339.22064597404</v>
      </c>
      <c r="L23" s="30">
        <v>0.19</v>
      </c>
      <c r="M23" s="49">
        <f t="shared" si="3"/>
        <v>33657.247825614686</v>
      </c>
      <c r="N23" s="6">
        <f t="shared" si="4"/>
        <v>29080.139972998681</v>
      </c>
      <c r="O23" s="30">
        <v>0.06</v>
      </c>
      <c r="P23" s="49">
        <f t="shared" si="5"/>
        <v>10628.604576509899</v>
      </c>
      <c r="Q23" s="4">
        <f t="shared" si="6"/>
        <v>9408.2805794995729</v>
      </c>
    </row>
    <row r="24" spans="1:17" x14ac:dyDescent="0.2">
      <c r="A24" s="13">
        <v>37257</v>
      </c>
      <c r="B24" s="12">
        <v>31</v>
      </c>
      <c r="C24" s="14">
        <v>5.4950000000000001</v>
      </c>
      <c r="D24" s="15">
        <v>0.94826670918516187</v>
      </c>
      <c r="E24" s="26">
        <f t="shared" si="7"/>
        <v>176377.60790844011</v>
      </c>
      <c r="F24" s="27">
        <f t="shared" si="8"/>
        <v>969194.95545687841</v>
      </c>
      <c r="G24" s="27">
        <f t="shared" si="9"/>
        <v>589101.21041419008</v>
      </c>
      <c r="H24" s="30">
        <v>0.91270338459080436</v>
      </c>
      <c r="I24" s="71">
        <f t="shared" si="0"/>
        <v>169762.8295338896</v>
      </c>
      <c r="J24" s="6">
        <f t="shared" si="1"/>
        <v>932846.74828872341</v>
      </c>
      <c r="K24" s="6">
        <f t="shared" si="2"/>
        <v>567007.85064319125</v>
      </c>
      <c r="L24" s="30">
        <v>0.19</v>
      </c>
      <c r="M24" s="49">
        <f t="shared" si="3"/>
        <v>33511.745502603619</v>
      </c>
      <c r="N24" s="6">
        <f t="shared" si="4"/>
        <v>28859.681020761233</v>
      </c>
      <c r="O24" s="30">
        <v>0.06</v>
      </c>
      <c r="P24" s="49">
        <f t="shared" si="5"/>
        <v>10582.656474506406</v>
      </c>
      <c r="Q24" s="4">
        <f t="shared" si="6"/>
        <v>9336.9556243639272</v>
      </c>
    </row>
    <row r="25" spans="1:17" x14ac:dyDescent="0.2">
      <c r="A25" s="13">
        <v>37288</v>
      </c>
      <c r="B25" s="12">
        <v>28</v>
      </c>
      <c r="C25" s="14">
        <v>5.24</v>
      </c>
      <c r="D25" s="15">
        <v>0.94403371504686651</v>
      </c>
      <c r="E25" s="26">
        <f t="shared" si="7"/>
        <v>158597.66412787358</v>
      </c>
      <c r="F25" s="27">
        <f t="shared" si="8"/>
        <v>831051.76003005763</v>
      </c>
      <c r="G25" s="27">
        <f t="shared" si="9"/>
        <v>489273.79383449006</v>
      </c>
      <c r="H25" s="30">
        <v>0.90565840245099261</v>
      </c>
      <c r="I25" s="71">
        <f t="shared" si="0"/>
        <v>152150.61161176677</v>
      </c>
      <c r="J25" s="6">
        <f t="shared" si="1"/>
        <v>797269.20484565792</v>
      </c>
      <c r="K25" s="6">
        <f t="shared" si="2"/>
        <v>469384.63682230056</v>
      </c>
      <c r="L25" s="30">
        <v>0.19</v>
      </c>
      <c r="M25" s="49">
        <f t="shared" si="3"/>
        <v>30133.55618429598</v>
      </c>
      <c r="N25" s="6">
        <f t="shared" si="4"/>
        <v>25865.603974000354</v>
      </c>
      <c r="O25" s="30">
        <v>0.06</v>
      </c>
      <c r="P25" s="49">
        <f t="shared" si="5"/>
        <v>9515.8598476724146</v>
      </c>
      <c r="Q25" s="4">
        <f t="shared" si="6"/>
        <v>8368.2836386471718</v>
      </c>
    </row>
    <row r="26" spans="1:17" x14ac:dyDescent="0.2">
      <c r="A26" s="13">
        <v>37316</v>
      </c>
      <c r="B26" s="12">
        <v>31</v>
      </c>
      <c r="C26" s="14">
        <v>4.91</v>
      </c>
      <c r="D26" s="15">
        <v>0.94023617154036421</v>
      </c>
      <c r="E26" s="26">
        <f t="shared" si="7"/>
        <v>174883.92790650774</v>
      </c>
      <c r="F26" s="27">
        <f t="shared" si="8"/>
        <v>858680.08602095302</v>
      </c>
      <c r="G26" s="27">
        <f t="shared" si="9"/>
        <v>481805.22138242889</v>
      </c>
      <c r="H26" s="30">
        <v>0.89935091605703388</v>
      </c>
      <c r="I26" s="71">
        <f t="shared" si="0"/>
        <v>167279.27038660829</v>
      </c>
      <c r="J26" s="6">
        <f t="shared" si="1"/>
        <v>821341.21759824676</v>
      </c>
      <c r="K26" s="6">
        <f t="shared" si="2"/>
        <v>460854.38991510589</v>
      </c>
      <c r="L26" s="30">
        <v>0.19</v>
      </c>
      <c r="M26" s="49">
        <f t="shared" si="3"/>
        <v>33227.946302236473</v>
      </c>
      <c r="N26" s="6">
        <f t="shared" si="4"/>
        <v>28437.47596572341</v>
      </c>
      <c r="O26" s="30">
        <v>0.06</v>
      </c>
      <c r="P26" s="49">
        <f t="shared" si="5"/>
        <v>10493.035674390465</v>
      </c>
      <c r="Q26" s="4">
        <f t="shared" si="6"/>
        <v>9200.3598712634557</v>
      </c>
    </row>
    <row r="27" spans="1:17" x14ac:dyDescent="0.2">
      <c r="A27" s="13">
        <v>37347</v>
      </c>
      <c r="B27" s="12">
        <v>30</v>
      </c>
      <c r="C27" s="14">
        <v>4.29</v>
      </c>
      <c r="D27" s="15">
        <v>0.9360336589995556</v>
      </c>
      <c r="E27" s="26">
        <f t="shared" si="7"/>
        <v>168486.05861992002</v>
      </c>
      <c r="F27" s="27">
        <f t="shared" si="8"/>
        <v>722805.19147945684</v>
      </c>
      <c r="G27" s="27">
        <f t="shared" si="9"/>
        <v>359717.73515352927</v>
      </c>
      <c r="H27" s="30">
        <v>0.89240398068957671</v>
      </c>
      <c r="I27" s="71">
        <f t="shared" si="0"/>
        <v>160632.7165241238</v>
      </c>
      <c r="J27" s="6">
        <f t="shared" si="1"/>
        <v>689114.35388849105</v>
      </c>
      <c r="K27" s="6">
        <f t="shared" si="2"/>
        <v>342950.84977900435</v>
      </c>
      <c r="L27" s="30">
        <v>7.4999999999999997E-2</v>
      </c>
      <c r="M27" s="49">
        <f t="shared" si="3"/>
        <v>12636.454396494</v>
      </c>
      <c r="N27" s="6">
        <f t="shared" si="4"/>
        <v>8834.7994088268078</v>
      </c>
      <c r="O27" s="30">
        <v>0.01</v>
      </c>
      <c r="P27" s="49">
        <f t="shared" si="5"/>
        <v>1684.8605861992003</v>
      </c>
      <c r="Q27" s="4">
        <f t="shared" si="6"/>
        <v>803.16358262061897</v>
      </c>
    </row>
    <row r="28" spans="1:17" x14ac:dyDescent="0.2">
      <c r="A28" s="13">
        <v>37377</v>
      </c>
      <c r="B28" s="12">
        <v>31</v>
      </c>
      <c r="C28" s="14">
        <v>4.125</v>
      </c>
      <c r="D28" s="15">
        <v>0.931955967173279</v>
      </c>
      <c r="E28" s="26">
        <f t="shared" si="7"/>
        <v>173343.8098942299</v>
      </c>
      <c r="F28" s="27">
        <f t="shared" si="8"/>
        <v>715043.21581369836</v>
      </c>
      <c r="G28" s="27">
        <f t="shared" si="9"/>
        <v>341487.30549163296</v>
      </c>
      <c r="H28" s="30">
        <v>0.88570554738846063</v>
      </c>
      <c r="I28" s="71">
        <f t="shared" si="0"/>
        <v>164741.23181425367</v>
      </c>
      <c r="J28" s="6">
        <f t="shared" si="1"/>
        <v>679557.58123379643</v>
      </c>
      <c r="K28" s="6">
        <f t="shared" si="2"/>
        <v>324540.22667407978</v>
      </c>
      <c r="L28" s="30">
        <v>7.4999999999999997E-2</v>
      </c>
      <c r="M28" s="49">
        <f t="shared" si="3"/>
        <v>13000.785742067243</v>
      </c>
      <c r="N28" s="6">
        <f t="shared" si="4"/>
        <v>9060.7677497839504</v>
      </c>
      <c r="O28" s="30">
        <v>0.01</v>
      </c>
      <c r="P28" s="49">
        <f t="shared" si="5"/>
        <v>1733.4380989422989</v>
      </c>
      <c r="Q28" s="4">
        <f t="shared" si="6"/>
        <v>823.7061590712683</v>
      </c>
    </row>
    <row r="29" spans="1:17" x14ac:dyDescent="0.2">
      <c r="A29" s="13">
        <v>37408</v>
      </c>
      <c r="B29" s="12">
        <v>30</v>
      </c>
      <c r="C29" s="14">
        <v>4.085</v>
      </c>
      <c r="D29" s="15">
        <v>0.92776362869639895</v>
      </c>
      <c r="E29" s="26">
        <f t="shared" si="7"/>
        <v>166997.45316535182</v>
      </c>
      <c r="F29" s="27">
        <f t="shared" si="8"/>
        <v>682184.59618046216</v>
      </c>
      <c r="G29" s="27">
        <f t="shared" si="9"/>
        <v>322305.08460912906</v>
      </c>
      <c r="H29" s="30">
        <v>0.87883907939321604</v>
      </c>
      <c r="I29" s="71">
        <f t="shared" si="0"/>
        <v>158191.03429077889</v>
      </c>
      <c r="J29" s="6">
        <f t="shared" si="1"/>
        <v>646210.37507783179</v>
      </c>
      <c r="K29" s="6">
        <f t="shared" si="2"/>
        <v>305308.6961812033</v>
      </c>
      <c r="L29" s="30">
        <v>7.4999999999999997E-2</v>
      </c>
      <c r="M29" s="49">
        <f t="shared" si="3"/>
        <v>12524.808987401386</v>
      </c>
      <c r="N29" s="6">
        <f t="shared" si="4"/>
        <v>8700.5068859928379</v>
      </c>
      <c r="O29" s="30">
        <v>0.01</v>
      </c>
      <c r="P29" s="49">
        <f t="shared" si="5"/>
        <v>1669.9745316535182</v>
      </c>
      <c r="Q29" s="4">
        <f t="shared" si="6"/>
        <v>790.95517145389442</v>
      </c>
    </row>
    <row r="30" spans="1:17" x14ac:dyDescent="0.2">
      <c r="A30" s="13">
        <v>37438</v>
      </c>
      <c r="B30" s="12">
        <v>31</v>
      </c>
      <c r="C30" s="14">
        <v>4.0880000000000001</v>
      </c>
      <c r="D30" s="15">
        <v>0.92368966503759808</v>
      </c>
      <c r="E30" s="26">
        <f t="shared" si="7"/>
        <v>171806.27769699323</v>
      </c>
      <c r="F30" s="27">
        <f t="shared" si="8"/>
        <v>702344.06322530832</v>
      </c>
      <c r="G30" s="27">
        <f t="shared" si="9"/>
        <v>332101.53478828794</v>
      </c>
      <c r="H30" s="30">
        <v>0.87221254858646102</v>
      </c>
      <c r="I30" s="71">
        <f t="shared" si="0"/>
        <v>162231.53403708176</v>
      </c>
      <c r="J30" s="6">
        <f t="shared" si="1"/>
        <v>663202.51114359021</v>
      </c>
      <c r="K30" s="6">
        <f t="shared" si="2"/>
        <v>313593.55529367906</v>
      </c>
      <c r="L30" s="30">
        <v>7.4999999999999997E-2</v>
      </c>
      <c r="M30" s="49">
        <f t="shared" si="3"/>
        <v>12885.470827274492</v>
      </c>
      <c r="N30" s="6">
        <f t="shared" si="4"/>
        <v>8922.7343720394947</v>
      </c>
      <c r="O30" s="30">
        <v>0.01</v>
      </c>
      <c r="P30" s="49">
        <f t="shared" si="5"/>
        <v>1718.0627769699324</v>
      </c>
      <c r="Q30" s="4">
        <f t="shared" si="6"/>
        <v>811.15767018540885</v>
      </c>
    </row>
    <row r="31" spans="1:17" x14ac:dyDescent="0.2">
      <c r="A31" s="13">
        <v>37469</v>
      </c>
      <c r="B31" s="12">
        <v>31</v>
      </c>
      <c r="C31" s="14">
        <v>4.09</v>
      </c>
      <c r="D31" s="15">
        <v>0.91943246055184313</v>
      </c>
      <c r="E31" s="26">
        <f t="shared" si="7"/>
        <v>171014.43766264283</v>
      </c>
      <c r="F31" s="27">
        <f t="shared" si="8"/>
        <v>699449.05004020908</v>
      </c>
      <c r="G31" s="27">
        <f t="shared" si="9"/>
        <v>330912.93687721388</v>
      </c>
      <c r="H31" s="30">
        <v>0.86535647105813485</v>
      </c>
      <c r="I31" s="71">
        <f t="shared" si="0"/>
        <v>160956.30361681309</v>
      </c>
      <c r="J31" s="6">
        <f t="shared" si="1"/>
        <v>658311.28179276548</v>
      </c>
      <c r="K31" s="6">
        <f t="shared" si="2"/>
        <v>311450.44749853335</v>
      </c>
      <c r="L31" s="30">
        <v>7.4999999999999997E-2</v>
      </c>
      <c r="M31" s="49">
        <f t="shared" si="3"/>
        <v>12826.082824698211</v>
      </c>
      <c r="N31" s="6">
        <f t="shared" si="4"/>
        <v>8852.596698924719</v>
      </c>
      <c r="O31" s="30">
        <v>0.01</v>
      </c>
      <c r="P31" s="49">
        <f t="shared" si="5"/>
        <v>1710.1443766264283</v>
      </c>
      <c r="Q31" s="4">
        <f t="shared" si="6"/>
        <v>804.78151808406551</v>
      </c>
    </row>
    <row r="32" spans="1:17" x14ac:dyDescent="0.2">
      <c r="A32" s="13">
        <v>37500</v>
      </c>
      <c r="B32" s="12">
        <v>30</v>
      </c>
      <c r="C32" s="14">
        <v>4.09</v>
      </c>
      <c r="D32" s="15">
        <v>0.91518620091049652</v>
      </c>
      <c r="E32" s="26">
        <f t="shared" si="7"/>
        <v>164733.51616388938</v>
      </c>
      <c r="F32" s="27">
        <f t="shared" si="8"/>
        <v>673760.08111030748</v>
      </c>
      <c r="G32" s="27">
        <f t="shared" si="9"/>
        <v>318759.35377712594</v>
      </c>
      <c r="H32" s="30">
        <v>0.85854630227919282</v>
      </c>
      <c r="I32" s="71">
        <f t="shared" si="0"/>
        <v>154538.3344102547</v>
      </c>
      <c r="J32" s="6">
        <f t="shared" si="1"/>
        <v>632061.78773794172</v>
      </c>
      <c r="K32" s="6">
        <f t="shared" si="2"/>
        <v>299031.67708384286</v>
      </c>
      <c r="L32" s="30">
        <v>7.4999999999999997E-2</v>
      </c>
      <c r="M32" s="49">
        <f t="shared" si="3"/>
        <v>12355.013712291702</v>
      </c>
      <c r="N32" s="6">
        <f t="shared" si="4"/>
        <v>8499.6083925640069</v>
      </c>
      <c r="O32" s="30">
        <v>0.01</v>
      </c>
      <c r="P32" s="49">
        <f t="shared" si="5"/>
        <v>1647.3351616388939</v>
      </c>
      <c r="Q32" s="4">
        <f t="shared" si="6"/>
        <v>772.69167205127349</v>
      </c>
    </row>
    <row r="33" spans="1:17" x14ac:dyDescent="0.2">
      <c r="A33" s="13">
        <v>37530</v>
      </c>
      <c r="B33" s="12">
        <v>31</v>
      </c>
      <c r="C33" s="14">
        <v>4.1150000000000002</v>
      </c>
      <c r="D33" s="15">
        <v>0.91107204173194534</v>
      </c>
      <c r="E33" s="26">
        <f t="shared" si="7"/>
        <v>169459.39976214184</v>
      </c>
      <c r="F33" s="27">
        <f t="shared" si="8"/>
        <v>697325.43002121372</v>
      </c>
      <c r="G33" s="27">
        <f t="shared" si="9"/>
        <v>332140.42353379808</v>
      </c>
      <c r="H33" s="30">
        <v>0.85198524905382167</v>
      </c>
      <c r="I33" s="71">
        <f t="shared" si="0"/>
        <v>158469.25632401084</v>
      </c>
      <c r="J33" s="6">
        <f t="shared" si="1"/>
        <v>652100.98977330467</v>
      </c>
      <c r="K33" s="6">
        <f t="shared" si="2"/>
        <v>310599.7423950613</v>
      </c>
      <c r="L33" s="30">
        <v>7.4999999999999997E-2</v>
      </c>
      <c r="M33" s="49">
        <f t="shared" si="3"/>
        <v>12709.454982160638</v>
      </c>
      <c r="N33" s="6">
        <f t="shared" si="4"/>
        <v>8715.8090978205946</v>
      </c>
      <c r="O33" s="30">
        <v>0.01</v>
      </c>
      <c r="P33" s="49">
        <f t="shared" si="5"/>
        <v>1694.5939976214183</v>
      </c>
      <c r="Q33" s="4">
        <f t="shared" si="6"/>
        <v>792.34628162005424</v>
      </c>
    </row>
    <row r="34" spans="1:17" x14ac:dyDescent="0.2">
      <c r="A34" s="13">
        <v>37561</v>
      </c>
      <c r="B34" s="12">
        <v>30</v>
      </c>
      <c r="C34" s="14">
        <v>4.218</v>
      </c>
      <c r="D34" s="15">
        <v>0.90680728838830038</v>
      </c>
      <c r="E34" s="26">
        <f t="shared" si="7"/>
        <v>163225.31190989408</v>
      </c>
      <c r="F34" s="27">
        <f t="shared" si="8"/>
        <v>688484.36563593324</v>
      </c>
      <c r="G34" s="27">
        <f t="shared" si="9"/>
        <v>336733.81847011152</v>
      </c>
      <c r="H34" s="30">
        <v>0.84522809828400236</v>
      </c>
      <c r="I34" s="71">
        <f t="shared" si="0"/>
        <v>152141.05769112043</v>
      </c>
      <c r="J34" s="6">
        <f t="shared" si="1"/>
        <v>641730.98134114593</v>
      </c>
      <c r="K34" s="6">
        <f t="shared" si="2"/>
        <v>313867.00201678148</v>
      </c>
      <c r="L34" s="30">
        <v>0.14000000000000001</v>
      </c>
      <c r="M34" s="49">
        <f t="shared" si="3"/>
        <v>22851.543667385173</v>
      </c>
      <c r="N34" s="6">
        <f t="shared" si="4"/>
        <v>18256.926922934454</v>
      </c>
      <c r="O34" s="30">
        <v>0.02</v>
      </c>
      <c r="P34" s="49">
        <f t="shared" si="5"/>
        <v>3264.5062381978819</v>
      </c>
      <c r="Q34" s="4">
        <f t="shared" si="6"/>
        <v>2282.1158653668062</v>
      </c>
    </row>
    <row r="35" spans="1:17" x14ac:dyDescent="0.2">
      <c r="A35" s="13">
        <v>37591</v>
      </c>
      <c r="B35" s="12">
        <v>31</v>
      </c>
      <c r="C35" s="14">
        <v>4.3210000000000006</v>
      </c>
      <c r="D35" s="15">
        <v>0.90268749177378071</v>
      </c>
      <c r="E35" s="26">
        <f t="shared" si="7"/>
        <v>167899.87346992322</v>
      </c>
      <c r="F35" s="27">
        <f t="shared" si="8"/>
        <v>725495.35326353833</v>
      </c>
      <c r="G35" s="27">
        <f t="shared" si="9"/>
        <v>363671.12593585381</v>
      </c>
      <c r="H35" s="30">
        <v>0.83872935572806384</v>
      </c>
      <c r="I35" s="71">
        <f t="shared" si="0"/>
        <v>156003.66016541986</v>
      </c>
      <c r="J35" s="6">
        <f t="shared" si="1"/>
        <v>674091.81557477929</v>
      </c>
      <c r="K35" s="6">
        <f t="shared" si="2"/>
        <v>337903.92791829957</v>
      </c>
      <c r="L35" s="30">
        <v>0.14000000000000001</v>
      </c>
      <c r="M35" s="49">
        <f t="shared" si="3"/>
        <v>23505.982285789254</v>
      </c>
      <c r="N35" s="6">
        <f t="shared" si="4"/>
        <v>18720.439219850385</v>
      </c>
      <c r="O35" s="30">
        <v>0.02</v>
      </c>
      <c r="P35" s="49">
        <f t="shared" si="5"/>
        <v>3357.9974693984645</v>
      </c>
      <c r="Q35" s="4">
        <f t="shared" si="6"/>
        <v>2340.0549024812976</v>
      </c>
    </row>
    <row r="36" spans="1:17" x14ac:dyDescent="0.2">
      <c r="A36" s="13">
        <v>37622</v>
      </c>
      <c r="B36" s="12">
        <v>31</v>
      </c>
      <c r="C36" s="14">
        <v>4.3530000000000006</v>
      </c>
      <c r="D36" s="15">
        <v>0.89841601362054924</v>
      </c>
      <c r="E36" s="26">
        <f t="shared" si="7"/>
        <v>167105.37853342216</v>
      </c>
      <c r="F36" s="27">
        <f t="shared" si="8"/>
        <v>727409.71275598672</v>
      </c>
      <c r="G36" s="27">
        <f t="shared" si="9"/>
        <v>367297.62201646203</v>
      </c>
      <c r="H36" s="30">
        <v>0.83203557492563374</v>
      </c>
      <c r="I36" s="71">
        <f t="shared" si="0"/>
        <v>154758.61693616788</v>
      </c>
      <c r="J36" s="6">
        <f t="shared" si="1"/>
        <v>673664.25952313887</v>
      </c>
      <c r="K36" s="6">
        <f t="shared" ref="K36:K67" si="10">((C36-$B$8)-$B$2)*I36</f>
        <v>339695.16417488857</v>
      </c>
      <c r="L36" s="30">
        <v>0.14000000000000001</v>
      </c>
      <c r="M36" s="49">
        <f t="shared" si="3"/>
        <v>23394.752994679104</v>
      </c>
      <c r="N36" s="6">
        <f t="shared" si="4"/>
        <v>18571.034032340147</v>
      </c>
      <c r="O36" s="30">
        <v>0.02</v>
      </c>
      <c r="P36" s="49">
        <f t="shared" si="5"/>
        <v>3342.1075706684433</v>
      </c>
      <c r="Q36" s="4">
        <f t="shared" si="6"/>
        <v>2321.3792540425179</v>
      </c>
    </row>
    <row r="37" spans="1:17" x14ac:dyDescent="0.2">
      <c r="A37" s="13">
        <v>37653</v>
      </c>
      <c r="B37" s="12">
        <v>28</v>
      </c>
      <c r="C37" s="14">
        <v>4.1880000000000006</v>
      </c>
      <c r="D37" s="15">
        <v>0.89412298763398479</v>
      </c>
      <c r="E37" s="26">
        <f t="shared" si="7"/>
        <v>150212.66192250943</v>
      </c>
      <c r="F37" s="27">
        <f t="shared" si="8"/>
        <v>629090.6281314696</v>
      </c>
      <c r="G37" s="27">
        <f t="shared" si="9"/>
        <v>305382.34168846178</v>
      </c>
      <c r="H37" s="30">
        <v>0.82535740371038568</v>
      </c>
      <c r="I37" s="71">
        <f t="shared" si="0"/>
        <v>138660.04382334481</v>
      </c>
      <c r="J37" s="6">
        <f t="shared" si="1"/>
        <v>580708.26353216812</v>
      </c>
      <c r="K37" s="6">
        <f t="shared" si="10"/>
        <v>281479.88896139007</v>
      </c>
      <c r="L37" s="30">
        <v>0.14000000000000001</v>
      </c>
      <c r="M37" s="49">
        <f t="shared" si="3"/>
        <v>21029.772669151323</v>
      </c>
      <c r="N37" s="6">
        <f t="shared" si="4"/>
        <v>16639.205258801379</v>
      </c>
      <c r="O37" s="30">
        <v>0.02</v>
      </c>
      <c r="P37" s="49">
        <f t="shared" si="5"/>
        <v>3004.2532384501887</v>
      </c>
      <c r="Q37" s="4">
        <f t="shared" si="6"/>
        <v>2079.900657350172</v>
      </c>
    </row>
    <row r="38" spans="1:17" x14ac:dyDescent="0.2">
      <c r="A38" s="13">
        <v>37681</v>
      </c>
      <c r="B38" s="12">
        <v>31</v>
      </c>
      <c r="C38" s="14">
        <v>3.9730000000000003</v>
      </c>
      <c r="D38" s="15">
        <v>0.89024915910706515</v>
      </c>
      <c r="E38" s="26">
        <f t="shared" si="7"/>
        <v>165586.34359391412</v>
      </c>
      <c r="F38" s="27">
        <f t="shared" si="8"/>
        <v>657874.54309862084</v>
      </c>
      <c r="G38" s="27">
        <f t="shared" si="9"/>
        <v>301035.97265373595</v>
      </c>
      <c r="H38" s="30">
        <v>0.81935904891954137</v>
      </c>
      <c r="I38" s="71">
        <f t="shared" si="0"/>
        <v>152400.78309903468</v>
      </c>
      <c r="J38" s="6">
        <f t="shared" si="1"/>
        <v>605488.31125246489</v>
      </c>
      <c r="K38" s="6">
        <f t="shared" si="10"/>
        <v>276607.42132474802</v>
      </c>
      <c r="L38" s="30">
        <v>0.14000000000000001</v>
      </c>
      <c r="M38" s="49">
        <f t="shared" si="3"/>
        <v>23182.08810314798</v>
      </c>
      <c r="N38" s="6">
        <f t="shared" si="4"/>
        <v>18288.093971884162</v>
      </c>
      <c r="O38" s="30">
        <v>0.02</v>
      </c>
      <c r="P38" s="49">
        <f t="shared" si="5"/>
        <v>3311.7268718782825</v>
      </c>
      <c r="Q38" s="4">
        <f t="shared" si="6"/>
        <v>2286.0117464855202</v>
      </c>
    </row>
    <row r="39" spans="1:17" x14ac:dyDescent="0.2">
      <c r="A39" s="13">
        <v>37712</v>
      </c>
      <c r="B39" s="12">
        <v>30</v>
      </c>
      <c r="C39" s="14">
        <v>3.7080000000000002</v>
      </c>
      <c r="D39" s="15">
        <v>0.88598506304223668</v>
      </c>
      <c r="E39" s="26">
        <f t="shared" si="7"/>
        <v>159477.3113476026</v>
      </c>
      <c r="F39" s="27">
        <f t="shared" si="8"/>
        <v>591341.8704769105</v>
      </c>
      <c r="G39" s="27">
        <f t="shared" si="9"/>
        <v>247668.26452282691</v>
      </c>
      <c r="H39" s="30">
        <v>0.81277353916138084</v>
      </c>
      <c r="I39" s="71">
        <f t="shared" si="0"/>
        <v>146299.23704904856</v>
      </c>
      <c r="J39" s="6">
        <f t="shared" si="1"/>
        <v>542477.57097787212</v>
      </c>
      <c r="K39" s="6">
        <f t="shared" si="10"/>
        <v>226763.81742602531</v>
      </c>
      <c r="L39" s="30">
        <v>6.5000000000000002E-2</v>
      </c>
      <c r="M39" s="49">
        <f t="shared" si="3"/>
        <v>10366.025237594169</v>
      </c>
      <c r="N39" s="6">
        <f t="shared" si="4"/>
        <v>6583.4656672071851</v>
      </c>
      <c r="O39" s="30">
        <v>5.0000000000000001E-3</v>
      </c>
      <c r="P39" s="49">
        <f t="shared" si="5"/>
        <v>797.38655673801304</v>
      </c>
      <c r="Q39" s="4">
        <f t="shared" si="6"/>
        <v>0</v>
      </c>
    </row>
    <row r="40" spans="1:17" x14ac:dyDescent="0.2">
      <c r="A40" s="13">
        <v>37742</v>
      </c>
      <c r="B40" s="12">
        <v>31</v>
      </c>
      <c r="C40" s="14">
        <v>3.645</v>
      </c>
      <c r="D40" s="15">
        <v>0.88189256135939986</v>
      </c>
      <c r="E40" s="26">
        <f t="shared" si="7"/>
        <v>164032.01641284837</v>
      </c>
      <c r="F40" s="27">
        <f t="shared" si="8"/>
        <v>597896.69982483238</v>
      </c>
      <c r="G40" s="27">
        <f t="shared" si="9"/>
        <v>244407.70445514412</v>
      </c>
      <c r="H40" s="30">
        <v>0.80646395840124274</v>
      </c>
      <c r="I40" s="71">
        <f t="shared" si="0"/>
        <v>150002.29626263116</v>
      </c>
      <c r="J40" s="6">
        <f t="shared" si="1"/>
        <v>546758.36987729056</v>
      </c>
      <c r="K40" s="6">
        <f t="shared" si="10"/>
        <v>223053.41454253256</v>
      </c>
      <c r="L40" s="30">
        <v>6.5000000000000002E-2</v>
      </c>
      <c r="M40" s="49">
        <f t="shared" si="3"/>
        <v>10662.081066835144</v>
      </c>
      <c r="N40" s="6">
        <f t="shared" si="4"/>
        <v>6750.1033318184018</v>
      </c>
      <c r="O40" s="30">
        <v>5.0000000000000001E-3</v>
      </c>
      <c r="P40" s="49">
        <f t="shared" si="5"/>
        <v>820.16008206424192</v>
      </c>
      <c r="Q40" s="4">
        <f t="shared" si="6"/>
        <v>0</v>
      </c>
    </row>
    <row r="41" spans="1:17" x14ac:dyDescent="0.2">
      <c r="A41" s="13">
        <v>37773</v>
      </c>
      <c r="B41" s="12">
        <v>30</v>
      </c>
      <c r="C41" s="14">
        <v>3.653</v>
      </c>
      <c r="D41" s="15">
        <v>0.87767144171492284</v>
      </c>
      <c r="E41" s="26">
        <f t="shared" si="7"/>
        <v>157980.85950868612</v>
      </c>
      <c r="F41" s="27">
        <f t="shared" si="8"/>
        <v>577104.07978523034</v>
      </c>
      <c r="G41" s="27">
        <f t="shared" si="9"/>
        <v>236655.32754401185</v>
      </c>
      <c r="H41" s="30">
        <v>0.79998472897404627</v>
      </c>
      <c r="I41" s="71">
        <f t="shared" si="0"/>
        <v>143997.25121532832</v>
      </c>
      <c r="J41" s="6">
        <f t="shared" si="1"/>
        <v>526021.95868959429</v>
      </c>
      <c r="K41" s="6">
        <f t="shared" si="10"/>
        <v>215275.89056691586</v>
      </c>
      <c r="L41" s="30">
        <v>6.5000000000000002E-2</v>
      </c>
      <c r="M41" s="49">
        <f t="shared" si="3"/>
        <v>10268.755868064598</v>
      </c>
      <c r="N41" s="6">
        <f t="shared" si="4"/>
        <v>6479.8763046897739</v>
      </c>
      <c r="O41" s="30">
        <v>5.0000000000000001E-3</v>
      </c>
      <c r="P41" s="49">
        <f t="shared" si="5"/>
        <v>789.90429754343063</v>
      </c>
      <c r="Q41" s="4">
        <f t="shared" si="6"/>
        <v>0</v>
      </c>
    </row>
    <row r="42" spans="1:17" x14ac:dyDescent="0.2">
      <c r="A42" s="13">
        <v>37803</v>
      </c>
      <c r="B42" s="12">
        <v>31</v>
      </c>
      <c r="C42" s="14">
        <v>3.6680000000000001</v>
      </c>
      <c r="D42" s="15">
        <v>0.8735944672394157</v>
      </c>
      <c r="E42" s="26">
        <f t="shared" si="7"/>
        <v>162488.57090653133</v>
      </c>
      <c r="F42" s="27">
        <f t="shared" si="8"/>
        <v>596008.07808515697</v>
      </c>
      <c r="G42" s="27">
        <f t="shared" si="9"/>
        <v>245845.20778158196</v>
      </c>
      <c r="H42" s="30">
        <v>0.79375404056828669</v>
      </c>
      <c r="I42" s="71">
        <f t="shared" si="0"/>
        <v>147638.25154570132</v>
      </c>
      <c r="J42" s="6">
        <f t="shared" si="1"/>
        <v>541537.10666963249</v>
      </c>
      <c r="K42" s="6">
        <f t="shared" si="10"/>
        <v>222933.75983400902</v>
      </c>
      <c r="L42" s="30">
        <v>6.5000000000000002E-2</v>
      </c>
      <c r="M42" s="49">
        <f t="shared" si="3"/>
        <v>10561.757108924538</v>
      </c>
      <c r="N42" s="6">
        <f t="shared" si="4"/>
        <v>6643.7213195565591</v>
      </c>
      <c r="O42" s="30">
        <v>5.0000000000000001E-3</v>
      </c>
      <c r="P42" s="49">
        <f t="shared" si="5"/>
        <v>812.44285453265661</v>
      </c>
      <c r="Q42" s="4">
        <f t="shared" si="6"/>
        <v>0</v>
      </c>
    </row>
    <row r="43" spans="1:17" x14ac:dyDescent="0.2">
      <c r="A43" s="13">
        <v>37834</v>
      </c>
      <c r="B43" s="12">
        <v>31</v>
      </c>
      <c r="C43" s="14">
        <v>3.6630000000000003</v>
      </c>
      <c r="D43" s="15">
        <v>0.86939009738794204</v>
      </c>
      <c r="E43" s="26">
        <f t="shared" si="7"/>
        <v>161706.55811415723</v>
      </c>
      <c r="F43" s="27">
        <f t="shared" si="8"/>
        <v>592331.12237215799</v>
      </c>
      <c r="G43" s="27">
        <f t="shared" si="9"/>
        <v>243853.48963614917</v>
      </c>
      <c r="H43" s="30">
        <v>0.78735651985076049</v>
      </c>
      <c r="I43" s="71">
        <f t="shared" si="0"/>
        <v>146448.31269224145</v>
      </c>
      <c r="J43" s="6">
        <f t="shared" si="1"/>
        <v>536440.16939168051</v>
      </c>
      <c r="K43" s="6">
        <f t="shared" si="10"/>
        <v>220404.71060182343</v>
      </c>
      <c r="L43" s="30">
        <v>6.5000000000000002E-2</v>
      </c>
      <c r="M43" s="49">
        <f t="shared" si="3"/>
        <v>10510.92627742022</v>
      </c>
      <c r="N43" s="6">
        <f t="shared" si="4"/>
        <v>6590.1740711508655</v>
      </c>
      <c r="O43" s="30">
        <v>5.0000000000000001E-3</v>
      </c>
      <c r="P43" s="49">
        <f t="shared" si="5"/>
        <v>808.53279057078623</v>
      </c>
      <c r="Q43" s="4">
        <f t="shared" si="6"/>
        <v>0</v>
      </c>
    </row>
    <row r="44" spans="1:17" x14ac:dyDescent="0.2">
      <c r="A44" s="13">
        <v>37865</v>
      </c>
      <c r="B44" s="12">
        <v>30</v>
      </c>
      <c r="C44" s="14">
        <v>3.6830000000000003</v>
      </c>
      <c r="D44" s="15">
        <v>0.86519394063859023</v>
      </c>
      <c r="E44" s="26">
        <f t="shared" si="7"/>
        <v>155734.90931494624</v>
      </c>
      <c r="F44" s="27">
        <f t="shared" si="8"/>
        <v>573571.67100694706</v>
      </c>
      <c r="G44" s="27">
        <f t="shared" si="9"/>
        <v>237962.94143323792</v>
      </c>
      <c r="H44" s="30">
        <v>0.78099991754737974</v>
      </c>
      <c r="I44" s="71">
        <f t="shared" si="0"/>
        <v>140579.98515852835</v>
      </c>
      <c r="J44" s="6">
        <f t="shared" si="1"/>
        <v>517756.08533885994</v>
      </c>
      <c r="K44" s="6">
        <f t="shared" si="10"/>
        <v>214384.47736675577</v>
      </c>
      <c r="L44" s="30">
        <v>6.5000000000000002E-2</v>
      </c>
      <c r="M44" s="49">
        <f t="shared" si="3"/>
        <v>10122.769105471507</v>
      </c>
      <c r="N44" s="6">
        <f t="shared" si="4"/>
        <v>6326.0993321337755</v>
      </c>
      <c r="O44" s="30">
        <v>5.0000000000000001E-3</v>
      </c>
      <c r="P44" s="49">
        <f t="shared" si="5"/>
        <v>778.67454657473127</v>
      </c>
      <c r="Q44" s="4">
        <f t="shared" si="6"/>
        <v>0</v>
      </c>
    </row>
    <row r="45" spans="1:17" x14ac:dyDescent="0.2">
      <c r="A45" s="13">
        <v>37895</v>
      </c>
      <c r="B45" s="12">
        <v>31</v>
      </c>
      <c r="C45" s="14">
        <v>3.7080000000000002</v>
      </c>
      <c r="D45" s="15">
        <v>0.86114143504051399</v>
      </c>
      <c r="E45" s="26">
        <f t="shared" si="7"/>
        <v>160172.30691753561</v>
      </c>
      <c r="F45" s="27">
        <f t="shared" si="8"/>
        <v>593918.91405022203</v>
      </c>
      <c r="G45" s="27">
        <f t="shared" si="9"/>
        <v>248747.59264293287</v>
      </c>
      <c r="H45" s="30">
        <v>0.77488753032397184</v>
      </c>
      <c r="I45" s="71">
        <f t="shared" ref="I45:I76" si="11">($B$3*B45)*H45</f>
        <v>144129.08064025876</v>
      </c>
      <c r="J45" s="6">
        <f t="shared" ref="J45:J76" si="12">((C45-$B$7)*I45)</f>
        <v>534430.63101407955</v>
      </c>
      <c r="K45" s="6">
        <f t="shared" si="10"/>
        <v>223400.07499240112</v>
      </c>
      <c r="L45" s="30">
        <v>6.5000000000000002E-2</v>
      </c>
      <c r="M45" s="49">
        <f t="shared" ref="M45:M76" si="13">L45*E45</f>
        <v>10411.199949639815</v>
      </c>
      <c r="N45" s="6">
        <f t="shared" ref="N45:N76" si="14">((L45-$B$9))*I45</f>
        <v>6485.8086288116438</v>
      </c>
      <c r="O45" s="30">
        <v>5.0000000000000001E-3</v>
      </c>
      <c r="P45" s="49">
        <f t="shared" ref="P45:P76" si="15">O45*E45</f>
        <v>800.86153458767808</v>
      </c>
      <c r="Q45" s="4">
        <f t="shared" ref="Q45:Q76" si="16">(O45-$B$10)*I45</f>
        <v>0</v>
      </c>
    </row>
    <row r="46" spans="1:17" x14ac:dyDescent="0.2">
      <c r="A46" s="13">
        <v>37926</v>
      </c>
      <c r="B46" s="12">
        <v>30</v>
      </c>
      <c r="C46" s="14">
        <v>3.8430000000000004</v>
      </c>
      <c r="D46" s="15">
        <v>0.85696261050802436</v>
      </c>
      <c r="E46" s="26">
        <f t="shared" si="7"/>
        <v>154253.26989144439</v>
      </c>
      <c r="F46" s="27">
        <f t="shared" si="8"/>
        <v>592795.3161928209</v>
      </c>
      <c r="G46" s="27">
        <f t="shared" si="9"/>
        <v>260379.51957675823</v>
      </c>
      <c r="H46" s="30">
        <v>0.76861181644916954</v>
      </c>
      <c r="I46" s="71">
        <f t="shared" si="11"/>
        <v>138350.12696085052</v>
      </c>
      <c r="J46" s="6">
        <f t="shared" si="12"/>
        <v>531679.53791054862</v>
      </c>
      <c r="K46" s="6">
        <f t="shared" si="10"/>
        <v>233119.9639290332</v>
      </c>
      <c r="L46" s="30">
        <v>0.13</v>
      </c>
      <c r="M46" s="49">
        <f t="shared" si="13"/>
        <v>20052.925085887771</v>
      </c>
      <c r="N46" s="6">
        <f t="shared" si="14"/>
        <v>15218.513965693557</v>
      </c>
      <c r="O46" s="30">
        <v>0.01</v>
      </c>
      <c r="P46" s="49">
        <f t="shared" si="15"/>
        <v>1542.5326989144439</v>
      </c>
      <c r="Q46" s="4">
        <f t="shared" si="16"/>
        <v>691.75063480425263</v>
      </c>
    </row>
    <row r="47" spans="1:17" x14ac:dyDescent="0.2">
      <c r="A47" s="13">
        <v>37956</v>
      </c>
      <c r="B47" s="12">
        <v>31</v>
      </c>
      <c r="C47" s="14">
        <v>3.9680000000000004</v>
      </c>
      <c r="D47" s="15">
        <v>0.85292666713151555</v>
      </c>
      <c r="E47" s="26">
        <f t="shared" si="7"/>
        <v>158644.36008646188</v>
      </c>
      <c r="F47" s="27">
        <f t="shared" si="8"/>
        <v>629500.82082308084</v>
      </c>
      <c r="G47" s="27">
        <f t="shared" si="9"/>
        <v>287622.22483675549</v>
      </c>
      <c r="H47" s="30">
        <v>0.76257709502067073</v>
      </c>
      <c r="I47" s="71">
        <f t="shared" si="11"/>
        <v>141839.33967384475</v>
      </c>
      <c r="J47" s="6">
        <f t="shared" si="12"/>
        <v>562818.49982581602</v>
      </c>
      <c r="K47" s="6">
        <f t="shared" si="10"/>
        <v>256729.20480965907</v>
      </c>
      <c r="L47" s="30">
        <v>0.13</v>
      </c>
      <c r="M47" s="49">
        <f t="shared" si="13"/>
        <v>20623.766811240046</v>
      </c>
      <c r="N47" s="6">
        <f t="shared" si="14"/>
        <v>15602.327364122923</v>
      </c>
      <c r="O47" s="30">
        <v>0.01</v>
      </c>
      <c r="P47" s="49">
        <f t="shared" si="15"/>
        <v>1586.4436008646189</v>
      </c>
      <c r="Q47" s="4">
        <f t="shared" si="16"/>
        <v>709.19669836922378</v>
      </c>
    </row>
    <row r="48" spans="1:17" x14ac:dyDescent="0.2">
      <c r="A48" s="13">
        <v>37987</v>
      </c>
      <c r="B48" s="12">
        <v>31</v>
      </c>
      <c r="C48" s="14">
        <v>3.9830000000000001</v>
      </c>
      <c r="D48" s="15">
        <v>0.84874727709446118</v>
      </c>
      <c r="E48" s="26">
        <f t="shared" si="7"/>
        <v>157866.99353956978</v>
      </c>
      <c r="F48" s="27">
        <f t="shared" si="8"/>
        <v>628784.23526810645</v>
      </c>
      <c r="G48" s="27">
        <f t="shared" si="9"/>
        <v>288580.86419033358</v>
      </c>
      <c r="H48" s="30">
        <v>0.75636574075161367</v>
      </c>
      <c r="I48" s="71">
        <f t="shared" si="11"/>
        <v>140684.02777980015</v>
      </c>
      <c r="J48" s="6">
        <f t="shared" si="12"/>
        <v>560344.482646944</v>
      </c>
      <c r="K48" s="6">
        <f t="shared" si="10"/>
        <v>256748.3506981353</v>
      </c>
      <c r="L48" s="30">
        <v>0.13</v>
      </c>
      <c r="M48" s="49">
        <f t="shared" si="13"/>
        <v>20522.709160144073</v>
      </c>
      <c r="N48" s="6">
        <f t="shared" si="14"/>
        <v>15475.243055778017</v>
      </c>
      <c r="O48" s="30">
        <v>0.01</v>
      </c>
      <c r="P48" s="49">
        <f t="shared" si="15"/>
        <v>1578.6699353956978</v>
      </c>
      <c r="Q48" s="4">
        <f t="shared" si="16"/>
        <v>703.42013889900079</v>
      </c>
    </row>
    <row r="49" spans="1:17" x14ac:dyDescent="0.2">
      <c r="A49" s="13">
        <v>38018</v>
      </c>
      <c r="B49" s="12">
        <v>29</v>
      </c>
      <c r="C49" s="14">
        <v>3.8780000000000001</v>
      </c>
      <c r="D49" s="15">
        <v>0.84455678885264551</v>
      </c>
      <c r="E49" s="26">
        <f t="shared" si="7"/>
        <v>146952.88126036033</v>
      </c>
      <c r="F49" s="27">
        <f t="shared" si="8"/>
        <v>569883.2735276774</v>
      </c>
      <c r="G49" s="27">
        <f t="shared" si="9"/>
        <v>253199.81441160091</v>
      </c>
      <c r="H49" s="30">
        <v>0.75017746583516309</v>
      </c>
      <c r="I49" s="71">
        <f t="shared" si="11"/>
        <v>130530.87905531838</v>
      </c>
      <c r="J49" s="6">
        <f t="shared" si="12"/>
        <v>506198.74897652469</v>
      </c>
      <c r="K49" s="6">
        <f t="shared" si="10"/>
        <v>224513.11197514765</v>
      </c>
      <c r="L49" s="30">
        <v>0.13</v>
      </c>
      <c r="M49" s="49">
        <f t="shared" si="13"/>
        <v>19103.874563846843</v>
      </c>
      <c r="N49" s="6">
        <f t="shared" si="14"/>
        <v>14358.396696085021</v>
      </c>
      <c r="O49" s="30">
        <v>0.01</v>
      </c>
      <c r="P49" s="49">
        <f t="shared" si="15"/>
        <v>1469.5288126036032</v>
      </c>
      <c r="Q49" s="4">
        <f t="shared" si="16"/>
        <v>652.65439527659191</v>
      </c>
    </row>
    <row r="50" spans="1:17" x14ac:dyDescent="0.2">
      <c r="A50" s="13">
        <v>38047</v>
      </c>
      <c r="B50" s="12">
        <v>31</v>
      </c>
      <c r="C50" s="14">
        <v>3.7330000000000001</v>
      </c>
      <c r="D50" s="15">
        <v>0.84064304555264691</v>
      </c>
      <c r="E50" s="26">
        <f t="shared" si="7"/>
        <v>156359.60647279234</v>
      </c>
      <c r="F50" s="27">
        <f t="shared" si="8"/>
        <v>583690.41096293379</v>
      </c>
      <c r="G50" s="27">
        <f t="shared" si="9"/>
        <v>246735.45901406635</v>
      </c>
      <c r="H50" s="30">
        <v>0.74442355768216428</v>
      </c>
      <c r="I50" s="71">
        <f t="shared" si="11"/>
        <v>138462.78172888255</v>
      </c>
      <c r="J50" s="6">
        <f t="shared" si="12"/>
        <v>516881.56419391854</v>
      </c>
      <c r="K50" s="6">
        <f t="shared" si="10"/>
        <v>218078.88122299002</v>
      </c>
      <c r="L50" s="30">
        <v>0.13</v>
      </c>
      <c r="M50" s="49">
        <f t="shared" si="13"/>
        <v>20326.748841463006</v>
      </c>
      <c r="N50" s="6">
        <f t="shared" si="14"/>
        <v>15230.90599017708</v>
      </c>
      <c r="O50" s="30">
        <v>0.01</v>
      </c>
      <c r="P50" s="49">
        <f t="shared" si="15"/>
        <v>1563.5960647279235</v>
      </c>
      <c r="Q50" s="4">
        <f t="shared" si="16"/>
        <v>692.31390864441278</v>
      </c>
    </row>
    <row r="51" spans="1:17" x14ac:dyDescent="0.2">
      <c r="A51" s="13">
        <v>38078</v>
      </c>
      <c r="B51" s="12">
        <v>30</v>
      </c>
      <c r="C51" s="14">
        <v>3.5780000000000003</v>
      </c>
      <c r="D51" s="15">
        <v>0.83649755044750296</v>
      </c>
      <c r="E51" s="26">
        <f t="shared" si="7"/>
        <v>150569.55908055053</v>
      </c>
      <c r="F51" s="27">
        <f t="shared" si="8"/>
        <v>538737.88239020982</v>
      </c>
      <c r="G51" s="27">
        <f t="shared" si="9"/>
        <v>214260.48257162349</v>
      </c>
      <c r="H51" s="30">
        <v>0.73833730055255553</v>
      </c>
      <c r="I51" s="71">
        <f t="shared" si="11"/>
        <v>132900.71409945999</v>
      </c>
      <c r="J51" s="6">
        <f t="shared" si="12"/>
        <v>475518.75504786789</v>
      </c>
      <c r="K51" s="6">
        <f t="shared" si="10"/>
        <v>188719.01402123325</v>
      </c>
      <c r="L51" s="30">
        <v>0.06</v>
      </c>
      <c r="M51" s="49">
        <f t="shared" si="13"/>
        <v>9034.173544833031</v>
      </c>
      <c r="N51" s="6">
        <f t="shared" si="14"/>
        <v>5316.0285639783988</v>
      </c>
      <c r="O51" s="30">
        <v>5.0000000000000001E-3</v>
      </c>
      <c r="P51" s="49">
        <f t="shared" si="15"/>
        <v>752.84779540275269</v>
      </c>
      <c r="Q51" s="4">
        <f t="shared" si="16"/>
        <v>0</v>
      </c>
    </row>
    <row r="52" spans="1:17" x14ac:dyDescent="0.2">
      <c r="A52" s="13">
        <v>38108</v>
      </c>
      <c r="B52" s="12">
        <v>31</v>
      </c>
      <c r="C52" s="14">
        <v>3.5649999999999999</v>
      </c>
      <c r="D52" s="15">
        <v>0.83252684351610984</v>
      </c>
      <c r="E52" s="26">
        <f t="shared" si="7"/>
        <v>154849.99289399642</v>
      </c>
      <c r="F52" s="27">
        <f t="shared" si="8"/>
        <v>552040.22466709721</v>
      </c>
      <c r="G52" s="27">
        <f t="shared" si="9"/>
        <v>218338.48998053497</v>
      </c>
      <c r="H52" s="30">
        <v>0.73251339650729008</v>
      </c>
      <c r="I52" s="71">
        <f t="shared" si="11"/>
        <v>136247.49175035596</v>
      </c>
      <c r="J52" s="6">
        <f t="shared" si="12"/>
        <v>485722.30809001898</v>
      </c>
      <c r="K52" s="6">
        <f t="shared" si="10"/>
        <v>191700.22089275083</v>
      </c>
      <c r="L52" s="30">
        <v>0.06</v>
      </c>
      <c r="M52" s="49">
        <f t="shared" si="13"/>
        <v>9290.999573639785</v>
      </c>
      <c r="N52" s="6">
        <f t="shared" si="14"/>
        <v>5449.899670014237</v>
      </c>
      <c r="O52" s="30">
        <v>5.0000000000000001E-3</v>
      </c>
      <c r="P52" s="49">
        <f t="shared" si="15"/>
        <v>774.24996446998205</v>
      </c>
      <c r="Q52" s="4">
        <f t="shared" si="16"/>
        <v>0</v>
      </c>
    </row>
    <row r="53" spans="1:17" x14ac:dyDescent="0.2">
      <c r="A53" s="13">
        <v>38139</v>
      </c>
      <c r="B53" s="12">
        <v>30</v>
      </c>
      <c r="C53" s="14">
        <v>3.5880000000000001</v>
      </c>
      <c r="D53" s="15">
        <v>0.82843365555475879</v>
      </c>
      <c r="E53" s="26">
        <f t="shared" si="7"/>
        <v>149118.0579998566</v>
      </c>
      <c r="F53" s="27">
        <f t="shared" si="8"/>
        <v>535035.59210348548</v>
      </c>
      <c r="G53" s="27">
        <f t="shared" si="9"/>
        <v>213686.17711379455</v>
      </c>
      <c r="H53" s="30">
        <v>0.72653508114286602</v>
      </c>
      <c r="I53" s="71">
        <f t="shared" si="11"/>
        <v>130776.31460571589</v>
      </c>
      <c r="J53" s="6">
        <f t="shared" si="12"/>
        <v>469225.4168053086</v>
      </c>
      <c r="K53" s="6">
        <f t="shared" si="10"/>
        <v>187010.12988617373</v>
      </c>
      <c r="L53" s="30">
        <v>0.06</v>
      </c>
      <c r="M53" s="49">
        <f t="shared" si="13"/>
        <v>8947.0834799913955</v>
      </c>
      <c r="N53" s="6">
        <f t="shared" si="14"/>
        <v>5231.0525842286352</v>
      </c>
      <c r="O53" s="30">
        <v>5.0000000000000001E-3</v>
      </c>
      <c r="P53" s="49">
        <f t="shared" si="15"/>
        <v>745.59028999928296</v>
      </c>
      <c r="Q53" s="4">
        <f t="shared" si="16"/>
        <v>0</v>
      </c>
    </row>
    <row r="54" spans="1:17" x14ac:dyDescent="0.2">
      <c r="A54" s="13">
        <v>38169</v>
      </c>
      <c r="B54" s="12">
        <v>31</v>
      </c>
      <c r="C54" s="14">
        <v>3.6080000000000001</v>
      </c>
      <c r="D54" s="15">
        <v>0.82448307487176564</v>
      </c>
      <c r="E54" s="26">
        <f t="shared" si="7"/>
        <v>153353.8519261484</v>
      </c>
      <c r="F54" s="27">
        <f t="shared" si="8"/>
        <v>553300.69774954347</v>
      </c>
      <c r="G54" s="27">
        <f t="shared" si="9"/>
        <v>222823.14684869366</v>
      </c>
      <c r="H54" s="30">
        <v>0.72078870528595118</v>
      </c>
      <c r="I54" s="71">
        <f t="shared" si="11"/>
        <v>134066.69918318692</v>
      </c>
      <c r="J54" s="6">
        <f t="shared" si="12"/>
        <v>483712.65065293841</v>
      </c>
      <c r="K54" s="6">
        <f t="shared" si="10"/>
        <v>194396.71381562107</v>
      </c>
      <c r="L54" s="30">
        <v>0.06</v>
      </c>
      <c r="M54" s="49">
        <f t="shared" si="13"/>
        <v>9201.231115568904</v>
      </c>
      <c r="N54" s="6">
        <f t="shared" si="14"/>
        <v>5362.6679673274757</v>
      </c>
      <c r="O54" s="30">
        <v>5.0000000000000001E-3</v>
      </c>
      <c r="P54" s="49">
        <f t="shared" si="15"/>
        <v>766.769259630742</v>
      </c>
      <c r="Q54" s="4">
        <f t="shared" si="16"/>
        <v>0</v>
      </c>
    </row>
    <row r="55" spans="1:17" x14ac:dyDescent="0.2">
      <c r="A55" s="13">
        <v>38200</v>
      </c>
      <c r="B55" s="12">
        <v>31</v>
      </c>
      <c r="C55" s="14">
        <v>3.6230000000000002</v>
      </c>
      <c r="D55" s="15">
        <v>0.82041189892517052</v>
      </c>
      <c r="E55" s="26">
        <f t="shared" si="7"/>
        <v>152596.61320008172</v>
      </c>
      <c r="F55" s="27">
        <f t="shared" si="8"/>
        <v>552857.52962389612</v>
      </c>
      <c r="G55" s="27">
        <f t="shared" si="9"/>
        <v>224011.82817772002</v>
      </c>
      <c r="H55" s="30">
        <v>0.71489109047850319</v>
      </c>
      <c r="I55" s="71">
        <f t="shared" si="11"/>
        <v>132969.7428290016</v>
      </c>
      <c r="J55" s="6">
        <f t="shared" si="12"/>
        <v>481749.3782694728</v>
      </c>
      <c r="K55" s="6">
        <f t="shared" si="10"/>
        <v>194800.67324448738</v>
      </c>
      <c r="L55" s="30">
        <v>0.06</v>
      </c>
      <c r="M55" s="49">
        <f t="shared" si="13"/>
        <v>9155.7967920049032</v>
      </c>
      <c r="N55" s="6">
        <f t="shared" si="14"/>
        <v>5318.789713160063</v>
      </c>
      <c r="O55" s="30">
        <v>5.0000000000000001E-3</v>
      </c>
      <c r="P55" s="49">
        <f t="shared" si="15"/>
        <v>762.9830660004086</v>
      </c>
      <c r="Q55" s="4">
        <f t="shared" si="16"/>
        <v>0</v>
      </c>
    </row>
    <row r="56" spans="1:17" x14ac:dyDescent="0.2">
      <c r="A56" s="13">
        <v>38231</v>
      </c>
      <c r="B56" s="12">
        <v>30</v>
      </c>
      <c r="C56" s="14">
        <v>3.6430000000000002</v>
      </c>
      <c r="D56" s="15">
        <v>0.81635098654664773</v>
      </c>
      <c r="E56" s="26">
        <f t="shared" si="7"/>
        <v>146943.1775783966</v>
      </c>
      <c r="F56" s="27">
        <f t="shared" si="8"/>
        <v>535313.99591809884</v>
      </c>
      <c r="G56" s="27">
        <f t="shared" si="9"/>
        <v>218651.44823665419</v>
      </c>
      <c r="H56" s="30">
        <v>0.70903334808318597</v>
      </c>
      <c r="I56" s="71">
        <f t="shared" si="11"/>
        <v>127626.00265497348</v>
      </c>
      <c r="J56" s="6">
        <f t="shared" si="12"/>
        <v>464941.52767206839</v>
      </c>
      <c r="K56" s="6">
        <f t="shared" si="10"/>
        <v>189524.61394263565</v>
      </c>
      <c r="L56" s="30">
        <v>0.06</v>
      </c>
      <c r="M56" s="49">
        <f t="shared" si="13"/>
        <v>8816.5906547037957</v>
      </c>
      <c r="N56" s="6">
        <f t="shared" si="14"/>
        <v>5105.0401061989387</v>
      </c>
      <c r="O56" s="30">
        <v>5.0000000000000001E-3</v>
      </c>
      <c r="P56" s="49">
        <f t="shared" si="15"/>
        <v>734.71588789198302</v>
      </c>
      <c r="Q56" s="4">
        <f t="shared" si="16"/>
        <v>0</v>
      </c>
    </row>
    <row r="57" spans="1:17" x14ac:dyDescent="0.2">
      <c r="A57" s="13">
        <v>38261</v>
      </c>
      <c r="B57" s="12">
        <v>31</v>
      </c>
      <c r="C57" s="14">
        <v>3.673</v>
      </c>
      <c r="D57" s="15">
        <v>0.81243286765626621</v>
      </c>
      <c r="E57" s="26">
        <f t="shared" si="7"/>
        <v>151112.5133840655</v>
      </c>
      <c r="F57" s="27">
        <f t="shared" si="8"/>
        <v>555036.2616596726</v>
      </c>
      <c r="G57" s="27">
        <f t="shared" si="9"/>
        <v>229388.79531701148</v>
      </c>
      <c r="H57" s="30">
        <v>0.7034040326499007</v>
      </c>
      <c r="I57" s="71">
        <f t="shared" si="11"/>
        <v>130833.15007288153</v>
      </c>
      <c r="J57" s="6">
        <f t="shared" si="12"/>
        <v>480550.16021769389</v>
      </c>
      <c r="K57" s="6">
        <f t="shared" si="10"/>
        <v>198212.22236041553</v>
      </c>
      <c r="L57" s="30">
        <v>0.06</v>
      </c>
      <c r="M57" s="49">
        <f t="shared" si="13"/>
        <v>9066.7508030439294</v>
      </c>
      <c r="N57" s="6">
        <f t="shared" si="14"/>
        <v>5233.3260029152607</v>
      </c>
      <c r="O57" s="30">
        <v>5.0000000000000001E-3</v>
      </c>
      <c r="P57" s="49">
        <f t="shared" si="15"/>
        <v>755.56256692032753</v>
      </c>
      <c r="Q57" s="4">
        <f t="shared" si="16"/>
        <v>0</v>
      </c>
    </row>
    <row r="58" spans="1:17" x14ac:dyDescent="0.2">
      <c r="A58" s="13">
        <v>38292</v>
      </c>
      <c r="B58" s="12">
        <v>30</v>
      </c>
      <c r="C58" s="14">
        <v>3.8130000000000002</v>
      </c>
      <c r="D58" s="15">
        <v>0.80839634351576417</v>
      </c>
      <c r="E58" s="26">
        <f t="shared" si="7"/>
        <v>145511.34183283756</v>
      </c>
      <c r="F58" s="27">
        <f t="shared" si="8"/>
        <v>554834.74640860967</v>
      </c>
      <c r="G58" s="27">
        <f t="shared" si="9"/>
        <v>241257.80475884472</v>
      </c>
      <c r="H58" s="30">
        <v>0.69762762575520409</v>
      </c>
      <c r="I58" s="71">
        <f t="shared" si="11"/>
        <v>125572.97263593673</v>
      </c>
      <c r="J58" s="6">
        <f t="shared" si="12"/>
        <v>478809.74466082681</v>
      </c>
      <c r="K58" s="6">
        <f t="shared" si="10"/>
        <v>207823.26971247533</v>
      </c>
      <c r="L58" s="30">
        <v>0.14000000000000001</v>
      </c>
      <c r="M58" s="49">
        <f t="shared" si="13"/>
        <v>20371.58785659726</v>
      </c>
      <c r="N58" s="6">
        <f t="shared" si="14"/>
        <v>15068.756716312409</v>
      </c>
      <c r="O58" s="30">
        <v>0.01</v>
      </c>
      <c r="P58" s="49">
        <f t="shared" si="15"/>
        <v>1455.1134183283755</v>
      </c>
      <c r="Q58" s="4">
        <f t="shared" si="16"/>
        <v>627.86486317968365</v>
      </c>
    </row>
    <row r="59" spans="1:17" x14ac:dyDescent="0.2">
      <c r="A59" s="13">
        <v>38322</v>
      </c>
      <c r="B59" s="12">
        <v>31</v>
      </c>
      <c r="C59" s="14">
        <v>3.9380000000000002</v>
      </c>
      <c r="D59" s="15">
        <v>0.8045000639987735</v>
      </c>
      <c r="E59" s="26">
        <f t="shared" si="7"/>
        <v>149637.01190377187</v>
      </c>
      <c r="F59" s="27">
        <f t="shared" si="8"/>
        <v>589270.55287705362</v>
      </c>
      <c r="G59" s="27">
        <f t="shared" si="9"/>
        <v>266802.7922244253</v>
      </c>
      <c r="H59" s="30">
        <v>0.69207507714171823</v>
      </c>
      <c r="I59" s="71">
        <f t="shared" si="11"/>
        <v>128725.96434835959</v>
      </c>
      <c r="J59" s="6">
        <f t="shared" si="12"/>
        <v>506922.84760384005</v>
      </c>
      <c r="K59" s="6">
        <f t="shared" si="10"/>
        <v>229132.21654008009</v>
      </c>
      <c r="L59" s="30">
        <v>0.14000000000000001</v>
      </c>
      <c r="M59" s="49">
        <f t="shared" si="13"/>
        <v>20949.181666528064</v>
      </c>
      <c r="N59" s="6">
        <f t="shared" si="14"/>
        <v>15447.115721803151</v>
      </c>
      <c r="O59" s="30">
        <v>0.01</v>
      </c>
      <c r="P59" s="49">
        <f t="shared" si="15"/>
        <v>1496.3701190377187</v>
      </c>
      <c r="Q59" s="4">
        <f t="shared" si="16"/>
        <v>643.62982174179797</v>
      </c>
    </row>
    <row r="60" spans="1:17" x14ac:dyDescent="0.2">
      <c r="A60" s="13">
        <v>38353</v>
      </c>
      <c r="B60" s="12">
        <v>31</v>
      </c>
      <c r="C60" s="14">
        <v>3.9830000000000001</v>
      </c>
      <c r="D60" s="15">
        <v>0.80046735790138757</v>
      </c>
      <c r="E60" s="26">
        <f t="shared" si="7"/>
        <v>148886.92856965808</v>
      </c>
      <c r="F60" s="27">
        <f t="shared" si="8"/>
        <v>593016.63649294816</v>
      </c>
      <c r="G60" s="27">
        <f t="shared" si="9"/>
        <v>272165.30542533501</v>
      </c>
      <c r="H60" s="30">
        <v>0.68636176508825142</v>
      </c>
      <c r="I60" s="71">
        <f t="shared" si="11"/>
        <v>127663.28830641476</v>
      </c>
      <c r="J60" s="6">
        <f t="shared" si="12"/>
        <v>508482.87732445</v>
      </c>
      <c r="K60" s="6">
        <f t="shared" si="10"/>
        <v>232985.50115920696</v>
      </c>
      <c r="L60" s="30">
        <v>0.14000000000000001</v>
      </c>
      <c r="M60" s="49">
        <f t="shared" si="13"/>
        <v>20844.169999752132</v>
      </c>
      <c r="N60" s="6">
        <f t="shared" si="14"/>
        <v>15319.594596769772</v>
      </c>
      <c r="O60" s="30">
        <v>0.01</v>
      </c>
      <c r="P60" s="49">
        <f t="shared" si="15"/>
        <v>1488.8692856965808</v>
      </c>
      <c r="Q60" s="4">
        <f t="shared" si="16"/>
        <v>638.31644153207378</v>
      </c>
    </row>
    <row r="61" spans="1:17" x14ac:dyDescent="0.2">
      <c r="A61" s="13">
        <v>38384</v>
      </c>
      <c r="B61" s="12">
        <v>28</v>
      </c>
      <c r="C61" s="14">
        <v>3.8780000000000001</v>
      </c>
      <c r="D61" s="15">
        <v>0.79643053625142646</v>
      </c>
      <c r="E61" s="26">
        <f t="shared" si="7"/>
        <v>133800.33009023964</v>
      </c>
      <c r="F61" s="27">
        <f t="shared" si="8"/>
        <v>518877.68008994934</v>
      </c>
      <c r="G61" s="27">
        <f t="shared" si="9"/>
        <v>230537.96874548294</v>
      </c>
      <c r="H61" s="30">
        <v>0.68067522090790711</v>
      </c>
      <c r="I61" s="71">
        <f t="shared" si="11"/>
        <v>114353.43711252839</v>
      </c>
      <c r="J61" s="6">
        <f t="shared" si="12"/>
        <v>443462.62912238511</v>
      </c>
      <c r="K61" s="6">
        <f t="shared" si="10"/>
        <v>196687.91183354886</v>
      </c>
      <c r="L61" s="30">
        <v>0.14000000000000001</v>
      </c>
      <c r="M61" s="49">
        <f t="shared" si="13"/>
        <v>18732.046212633551</v>
      </c>
      <c r="N61" s="6">
        <f t="shared" si="14"/>
        <v>13722.412453503408</v>
      </c>
      <c r="O61" s="30">
        <v>0.01</v>
      </c>
      <c r="P61" s="49">
        <f t="shared" si="15"/>
        <v>1338.0033009023964</v>
      </c>
      <c r="Q61" s="4">
        <f t="shared" si="16"/>
        <v>571.767185562642</v>
      </c>
    </row>
    <row r="62" spans="1:17" x14ac:dyDescent="0.2">
      <c r="A62" s="13">
        <v>38412</v>
      </c>
      <c r="B62" s="12">
        <v>31</v>
      </c>
      <c r="C62" s="14">
        <v>3.7330000000000001</v>
      </c>
      <c r="D62" s="15">
        <v>0.79279269787961726</v>
      </c>
      <c r="E62" s="26">
        <f t="shared" si="7"/>
        <v>147459.4418056088</v>
      </c>
      <c r="F62" s="27">
        <f t="shared" si="8"/>
        <v>550466.09626033762</v>
      </c>
      <c r="G62" s="27">
        <f t="shared" si="9"/>
        <v>232690.99916925075</v>
      </c>
      <c r="H62" s="30">
        <v>0.6755718214218922</v>
      </c>
      <c r="I62" s="71">
        <f t="shared" si="11"/>
        <v>125656.35878447194</v>
      </c>
      <c r="J62" s="6">
        <f t="shared" si="12"/>
        <v>469075.18734243378</v>
      </c>
      <c r="K62" s="6">
        <f t="shared" si="10"/>
        <v>197908.76508554333</v>
      </c>
      <c r="L62" s="30">
        <v>0.14000000000000001</v>
      </c>
      <c r="M62" s="49">
        <f t="shared" si="13"/>
        <v>20644.321852785233</v>
      </c>
      <c r="N62" s="6">
        <f t="shared" si="14"/>
        <v>15078.763054136634</v>
      </c>
      <c r="O62" s="30">
        <v>0.01</v>
      </c>
      <c r="P62" s="49">
        <f t="shared" si="15"/>
        <v>1474.594418056088</v>
      </c>
      <c r="Q62" s="4">
        <f t="shared" si="16"/>
        <v>628.28179392235973</v>
      </c>
    </row>
    <row r="63" spans="1:17" x14ac:dyDescent="0.2">
      <c r="A63" s="13">
        <v>38443</v>
      </c>
      <c r="B63" s="12">
        <v>30</v>
      </c>
      <c r="C63" s="14">
        <v>3.5780000000000003</v>
      </c>
      <c r="D63" s="15">
        <v>0.78880060772495197</v>
      </c>
      <c r="E63" s="26">
        <f t="shared" si="7"/>
        <v>141984.10939049136</v>
      </c>
      <c r="F63" s="27">
        <f t="shared" si="8"/>
        <v>508019.14339917811</v>
      </c>
      <c r="G63" s="27">
        <f t="shared" si="9"/>
        <v>202043.38766266927</v>
      </c>
      <c r="H63" s="30">
        <v>0.66997969415030112</v>
      </c>
      <c r="I63" s="71">
        <f t="shared" si="11"/>
        <v>120596.3449470542</v>
      </c>
      <c r="J63" s="6">
        <f t="shared" si="12"/>
        <v>431493.72222055995</v>
      </c>
      <c r="K63" s="6">
        <f t="shared" si="10"/>
        <v>171246.809824817</v>
      </c>
      <c r="L63" s="30">
        <v>6.5000000000000002E-2</v>
      </c>
      <c r="M63" s="49">
        <f t="shared" si="13"/>
        <v>9228.9671103819383</v>
      </c>
      <c r="N63" s="6">
        <f t="shared" si="14"/>
        <v>5426.835522617439</v>
      </c>
      <c r="O63" s="30">
        <v>5.0000000000000001E-3</v>
      </c>
      <c r="P63" s="49">
        <f t="shared" si="15"/>
        <v>709.92054695245679</v>
      </c>
      <c r="Q63" s="4">
        <f t="shared" si="16"/>
        <v>0</v>
      </c>
    </row>
    <row r="64" spans="1:17" x14ac:dyDescent="0.2">
      <c r="A64" s="13">
        <v>38473</v>
      </c>
      <c r="B64" s="12">
        <v>31</v>
      </c>
      <c r="C64" s="14">
        <v>3.5649999999999999</v>
      </c>
      <c r="D64" s="15">
        <v>0.78496858343974174</v>
      </c>
      <c r="E64" s="26">
        <f t="shared" si="7"/>
        <v>146004.15651979196</v>
      </c>
      <c r="F64" s="27">
        <f t="shared" si="8"/>
        <v>520504.8179930583</v>
      </c>
      <c r="G64" s="27">
        <f t="shared" si="9"/>
        <v>205865.86069290669</v>
      </c>
      <c r="H64" s="30">
        <v>0.66462212489399763</v>
      </c>
      <c r="I64" s="71">
        <f t="shared" si="11"/>
        <v>123619.71523028356</v>
      </c>
      <c r="J64" s="6">
        <f t="shared" si="12"/>
        <v>440704.28479596088</v>
      </c>
      <c r="K64" s="6">
        <f t="shared" si="10"/>
        <v>173932.93932900898</v>
      </c>
      <c r="L64" s="30">
        <v>6.5000000000000002E-2</v>
      </c>
      <c r="M64" s="49">
        <f t="shared" si="13"/>
        <v>9490.2701737864772</v>
      </c>
      <c r="N64" s="6">
        <f t="shared" si="14"/>
        <v>5562.8871853627597</v>
      </c>
      <c r="O64" s="30">
        <v>5.0000000000000001E-3</v>
      </c>
      <c r="P64" s="49">
        <f t="shared" si="15"/>
        <v>730.02078259895984</v>
      </c>
      <c r="Q64" s="4">
        <f t="shared" si="16"/>
        <v>0</v>
      </c>
    </row>
    <row r="65" spans="1:17" x14ac:dyDescent="0.2">
      <c r="A65" s="13">
        <v>38504</v>
      </c>
      <c r="B65" s="12">
        <v>30</v>
      </c>
      <c r="C65" s="14">
        <v>3.5880000000000001</v>
      </c>
      <c r="D65" s="15">
        <v>0.78101989720424125</v>
      </c>
      <c r="E65" s="26">
        <f t="shared" si="7"/>
        <v>140583.58149676342</v>
      </c>
      <c r="F65" s="27">
        <f t="shared" si="8"/>
        <v>504413.89041038719</v>
      </c>
      <c r="G65" s="27">
        <f t="shared" si="9"/>
        <v>201456.27228486203</v>
      </c>
      <c r="H65" s="30">
        <v>0.65912395090288167</v>
      </c>
      <c r="I65" s="71">
        <f t="shared" si="11"/>
        <v>118642.3111625187</v>
      </c>
      <c r="J65" s="6">
        <f t="shared" si="12"/>
        <v>425688.61245111714</v>
      </c>
      <c r="K65" s="6">
        <f t="shared" si="10"/>
        <v>169658.50496240176</v>
      </c>
      <c r="L65" s="30">
        <v>6.5000000000000002E-2</v>
      </c>
      <c r="M65" s="49">
        <f t="shared" si="13"/>
        <v>9137.9327972896226</v>
      </c>
      <c r="N65" s="6">
        <f t="shared" si="14"/>
        <v>5338.9040023133412</v>
      </c>
      <c r="O65" s="30">
        <v>5.0000000000000001E-3</v>
      </c>
      <c r="P65" s="49">
        <f t="shared" si="15"/>
        <v>702.91790748381709</v>
      </c>
      <c r="Q65" s="4">
        <f t="shared" si="16"/>
        <v>0</v>
      </c>
    </row>
    <row r="66" spans="1:17" x14ac:dyDescent="0.2">
      <c r="A66" s="13">
        <v>38534</v>
      </c>
      <c r="B66" s="12">
        <v>31</v>
      </c>
      <c r="C66" s="14">
        <v>3.6080000000000001</v>
      </c>
      <c r="D66" s="15">
        <v>0.77720933164842065</v>
      </c>
      <c r="E66" s="26">
        <f t="shared" si="7"/>
        <v>144560.93568660624</v>
      </c>
      <c r="F66" s="27">
        <f t="shared" si="8"/>
        <v>521575.85595727531</v>
      </c>
      <c r="G66" s="27">
        <f t="shared" si="9"/>
        <v>210047.03955263892</v>
      </c>
      <c r="H66" s="30">
        <v>0.6538397063463337</v>
      </c>
      <c r="I66" s="71">
        <f t="shared" si="11"/>
        <v>121614.18538041807</v>
      </c>
      <c r="J66" s="6">
        <f t="shared" si="12"/>
        <v>438783.98085254844</v>
      </c>
      <c r="K66" s="6">
        <f t="shared" si="10"/>
        <v>176340.56880160622</v>
      </c>
      <c r="L66" s="30">
        <v>6.5000000000000002E-2</v>
      </c>
      <c r="M66" s="49">
        <f t="shared" si="13"/>
        <v>9396.4608196294066</v>
      </c>
      <c r="N66" s="6">
        <f t="shared" si="14"/>
        <v>5472.6383421188129</v>
      </c>
      <c r="O66" s="30">
        <v>5.0000000000000001E-3</v>
      </c>
      <c r="P66" s="49">
        <f t="shared" si="15"/>
        <v>722.8046784330312</v>
      </c>
      <c r="Q66" s="4">
        <f t="shared" si="16"/>
        <v>0</v>
      </c>
    </row>
    <row r="67" spans="1:17" x14ac:dyDescent="0.2">
      <c r="A67" s="13">
        <v>38565</v>
      </c>
      <c r="B67" s="12">
        <v>31</v>
      </c>
      <c r="C67" s="14">
        <v>3.6230000000000002</v>
      </c>
      <c r="D67" s="15">
        <v>0.77328287851793565</v>
      </c>
      <c r="E67" s="26">
        <f t="shared" si="7"/>
        <v>143830.61540433604</v>
      </c>
      <c r="F67" s="27">
        <f t="shared" si="8"/>
        <v>521098.31960990949</v>
      </c>
      <c r="G67" s="27">
        <f t="shared" si="9"/>
        <v>211143.34341356537</v>
      </c>
      <c r="H67" s="30">
        <v>0.64841691356651843</v>
      </c>
      <c r="I67" s="71">
        <f t="shared" si="11"/>
        <v>120605.54592337243</v>
      </c>
      <c r="J67" s="6">
        <f t="shared" si="12"/>
        <v>436953.89288037835</v>
      </c>
      <c r="K67" s="6">
        <f t="shared" si="10"/>
        <v>176687.12477774065</v>
      </c>
      <c r="L67" s="30">
        <v>6.5000000000000002E-2</v>
      </c>
      <c r="M67" s="49">
        <f t="shared" si="13"/>
        <v>9348.9900012818434</v>
      </c>
      <c r="N67" s="6">
        <f t="shared" si="14"/>
        <v>5427.249566551759</v>
      </c>
      <c r="O67" s="30">
        <v>5.0000000000000001E-3</v>
      </c>
      <c r="P67" s="49">
        <f t="shared" si="15"/>
        <v>719.15307702168025</v>
      </c>
      <c r="Q67" s="4">
        <f t="shared" si="16"/>
        <v>0</v>
      </c>
    </row>
    <row r="68" spans="1:17" x14ac:dyDescent="0.2">
      <c r="A68" s="13">
        <v>38596</v>
      </c>
      <c r="B68" s="12">
        <v>30</v>
      </c>
      <c r="C68" s="14">
        <v>3.6430000000000002</v>
      </c>
      <c r="D68" s="15">
        <v>0.76936776855389022</v>
      </c>
      <c r="E68" s="26">
        <f t="shared" si="7"/>
        <v>138486.19833970023</v>
      </c>
      <c r="F68" s="27">
        <f t="shared" si="8"/>
        <v>504505.22055152798</v>
      </c>
      <c r="G68" s="27">
        <f t="shared" si="9"/>
        <v>206067.463129474</v>
      </c>
      <c r="H68" s="30">
        <v>0.64303213285823357</v>
      </c>
      <c r="I68" s="71">
        <f t="shared" si="11"/>
        <v>115745.78391448205</v>
      </c>
      <c r="J68" s="6">
        <f t="shared" si="12"/>
        <v>421661.89080045815</v>
      </c>
      <c r="K68" s="6">
        <f t="shared" ref="K68:K91" si="17">((C68-$B$8)-$B$2)*I68</f>
        <v>171882.48911300587</v>
      </c>
      <c r="L68" s="30">
        <v>6.5000000000000002E-2</v>
      </c>
      <c r="M68" s="49">
        <f t="shared" si="13"/>
        <v>9001.6028920805147</v>
      </c>
      <c r="N68" s="6">
        <f t="shared" si="14"/>
        <v>5208.5602761516921</v>
      </c>
      <c r="O68" s="30">
        <v>5.0000000000000001E-3</v>
      </c>
      <c r="P68" s="49">
        <f t="shared" si="15"/>
        <v>692.4309916985012</v>
      </c>
      <c r="Q68" s="4">
        <f t="shared" si="16"/>
        <v>0</v>
      </c>
    </row>
    <row r="69" spans="1:17" x14ac:dyDescent="0.2">
      <c r="A69" s="13">
        <v>38626</v>
      </c>
      <c r="B69" s="12">
        <v>31</v>
      </c>
      <c r="C69" s="14">
        <v>3.673</v>
      </c>
      <c r="D69" s="15">
        <v>0.76558978017404111</v>
      </c>
      <c r="E69" s="26">
        <f t="shared" si="7"/>
        <v>142399.69911237166</v>
      </c>
      <c r="F69" s="27">
        <f t="shared" si="8"/>
        <v>523034.09483974113</v>
      </c>
      <c r="G69" s="27">
        <f t="shared" si="9"/>
        <v>216162.7432525802</v>
      </c>
      <c r="H69" s="30">
        <v>0.63785705967545014</v>
      </c>
      <c r="I69" s="71">
        <f t="shared" si="11"/>
        <v>118641.41309963373</v>
      </c>
      <c r="J69" s="6">
        <f t="shared" si="12"/>
        <v>435769.9103149547</v>
      </c>
      <c r="K69" s="6">
        <f t="shared" si="17"/>
        <v>179741.74084594511</v>
      </c>
      <c r="L69" s="30">
        <v>6.5000000000000002E-2</v>
      </c>
      <c r="M69" s="49">
        <f t="shared" si="13"/>
        <v>9255.9804423041587</v>
      </c>
      <c r="N69" s="6">
        <f t="shared" si="14"/>
        <v>5338.8635894835179</v>
      </c>
      <c r="O69" s="30">
        <v>5.0000000000000001E-3</v>
      </c>
      <c r="P69" s="49">
        <f t="shared" si="15"/>
        <v>711.99849556185825</v>
      </c>
      <c r="Q69" s="4">
        <f t="shared" si="16"/>
        <v>0</v>
      </c>
    </row>
    <row r="70" spans="1:17" x14ac:dyDescent="0.2">
      <c r="A70" s="13">
        <v>38657</v>
      </c>
      <c r="B70" s="12">
        <v>30</v>
      </c>
      <c r="C70" s="14">
        <v>3.8130000000000002</v>
      </c>
      <c r="D70" s="15">
        <v>0.76169707540076337</v>
      </c>
      <c r="E70" s="26">
        <f t="shared" si="7"/>
        <v>137105.47357213742</v>
      </c>
      <c r="F70" s="27">
        <f t="shared" si="8"/>
        <v>522783.17073055997</v>
      </c>
      <c r="G70" s="27">
        <f t="shared" si="9"/>
        <v>227320.87518260389</v>
      </c>
      <c r="H70" s="30">
        <v>0.63254649566088217</v>
      </c>
      <c r="I70" s="71">
        <f t="shared" si="11"/>
        <v>113858.36921895879</v>
      </c>
      <c r="J70" s="6">
        <f t="shared" si="12"/>
        <v>434141.96183188987</v>
      </c>
      <c r="K70" s="6">
        <f t="shared" si="17"/>
        <v>188435.60105737683</v>
      </c>
      <c r="L70" s="30">
        <v>0.14499999999999999</v>
      </c>
      <c r="M70" s="49">
        <f t="shared" si="13"/>
        <v>19880.293667959922</v>
      </c>
      <c r="N70" s="6">
        <f t="shared" si="14"/>
        <v>14232.296152369847</v>
      </c>
      <c r="O70" s="30">
        <v>5.0000000000000001E-3</v>
      </c>
      <c r="P70" s="49">
        <f t="shared" si="15"/>
        <v>685.52736786068715</v>
      </c>
      <c r="Q70" s="4">
        <f t="shared" si="16"/>
        <v>0</v>
      </c>
    </row>
    <row r="71" spans="1:17" x14ac:dyDescent="0.2">
      <c r="A71" s="13">
        <v>38687</v>
      </c>
      <c r="B71" s="12">
        <v>31</v>
      </c>
      <c r="C71" s="14">
        <v>3.9380000000000002</v>
      </c>
      <c r="D71" s="15">
        <v>0.75794082271326646</v>
      </c>
      <c r="E71" s="26">
        <f t="shared" si="7"/>
        <v>140976.99302466755</v>
      </c>
      <c r="F71" s="27">
        <f t="shared" si="8"/>
        <v>555167.39853114088</v>
      </c>
      <c r="G71" s="27">
        <f t="shared" si="9"/>
        <v>251361.97856298229</v>
      </c>
      <c r="H71" s="30">
        <v>0.62744287303880553</v>
      </c>
      <c r="I71" s="71">
        <f t="shared" si="11"/>
        <v>116704.37438521783</v>
      </c>
      <c r="J71" s="6">
        <f t="shared" si="12"/>
        <v>459581.82632898784</v>
      </c>
      <c r="K71" s="6">
        <f t="shared" si="17"/>
        <v>207733.78640568777</v>
      </c>
      <c r="L71" s="30">
        <v>0.14499999999999999</v>
      </c>
      <c r="M71" s="49">
        <f t="shared" si="13"/>
        <v>20441.663988576795</v>
      </c>
      <c r="N71" s="6">
        <f t="shared" si="14"/>
        <v>14588.046798152227</v>
      </c>
      <c r="O71" s="30">
        <v>5.0000000000000001E-3</v>
      </c>
      <c r="P71" s="49">
        <f t="shared" si="15"/>
        <v>704.88496512333779</v>
      </c>
      <c r="Q71" s="4">
        <f t="shared" si="16"/>
        <v>0</v>
      </c>
    </row>
    <row r="72" spans="1:17" x14ac:dyDescent="0.2">
      <c r="A72" s="13">
        <v>38718</v>
      </c>
      <c r="B72" s="12">
        <v>31</v>
      </c>
      <c r="C72" s="14">
        <v>4.0030000000000001</v>
      </c>
      <c r="D72" s="15">
        <v>0.75407063216917991</v>
      </c>
      <c r="E72" s="26">
        <f t="shared" si="7"/>
        <v>140257.13758346747</v>
      </c>
      <c r="F72" s="27">
        <f t="shared" si="8"/>
        <v>561449.32174662035</v>
      </c>
      <c r="G72" s="27">
        <f t="shared" si="9"/>
        <v>259195.19025424792</v>
      </c>
      <c r="H72" s="30">
        <v>0.6222057576487714</v>
      </c>
      <c r="I72" s="71">
        <f t="shared" si="11"/>
        <v>115730.27092267148</v>
      </c>
      <c r="J72" s="6">
        <f t="shared" si="12"/>
        <v>463268.27450345393</v>
      </c>
      <c r="K72" s="6">
        <f t="shared" si="17"/>
        <v>213522.34985232892</v>
      </c>
      <c r="L72" s="30">
        <v>0.14499999999999999</v>
      </c>
      <c r="M72" s="49">
        <f t="shared" si="13"/>
        <v>20337.284949602781</v>
      </c>
      <c r="N72" s="6">
        <f t="shared" si="14"/>
        <v>14466.283865333933</v>
      </c>
      <c r="O72" s="30">
        <v>5.0000000000000001E-3</v>
      </c>
      <c r="P72" s="49">
        <f t="shared" si="15"/>
        <v>701.28568791733733</v>
      </c>
      <c r="Q72" s="4">
        <f t="shared" si="16"/>
        <v>0</v>
      </c>
    </row>
    <row r="73" spans="1:17" x14ac:dyDescent="0.2">
      <c r="A73" s="13">
        <v>38749</v>
      </c>
      <c r="B73" s="12">
        <v>28</v>
      </c>
      <c r="C73" s="14">
        <v>3.8980000000000001</v>
      </c>
      <c r="D73" s="15">
        <v>0.75026629266386591</v>
      </c>
      <c r="E73" s="26">
        <f t="shared" si="7"/>
        <v>126044.73716752947</v>
      </c>
      <c r="F73" s="27">
        <f t="shared" si="8"/>
        <v>491322.38547902991</v>
      </c>
      <c r="G73" s="27">
        <f t="shared" si="9"/>
        <v>219695.9768830039</v>
      </c>
      <c r="H73" s="30">
        <v>0.6170495377693529</v>
      </c>
      <c r="I73" s="71">
        <f t="shared" si="11"/>
        <v>103664.32234525129</v>
      </c>
      <c r="J73" s="6">
        <f t="shared" si="12"/>
        <v>404083.52850178955</v>
      </c>
      <c r="K73" s="6">
        <f t="shared" si="17"/>
        <v>180375.92088073728</v>
      </c>
      <c r="L73" s="30">
        <v>0.14499999999999999</v>
      </c>
      <c r="M73" s="49">
        <f t="shared" si="13"/>
        <v>18276.486889291773</v>
      </c>
      <c r="N73" s="6">
        <f t="shared" si="14"/>
        <v>12958.040293156409</v>
      </c>
      <c r="O73" s="30">
        <v>5.0000000000000001E-3</v>
      </c>
      <c r="P73" s="49">
        <f t="shared" si="15"/>
        <v>630.22368583764739</v>
      </c>
      <c r="Q73" s="4">
        <f t="shared" si="16"/>
        <v>0</v>
      </c>
    </row>
    <row r="74" spans="1:17" x14ac:dyDescent="0.2">
      <c r="A74" s="13">
        <v>38777</v>
      </c>
      <c r="B74" s="12">
        <v>31</v>
      </c>
      <c r="C74" s="14">
        <v>3.7530000000000001</v>
      </c>
      <c r="D74" s="15">
        <v>0.74685834343155144</v>
      </c>
      <c r="E74" s="26">
        <f t="shared" si="7"/>
        <v>138915.65187826857</v>
      </c>
      <c r="F74" s="27">
        <f t="shared" si="8"/>
        <v>521350.44149914198</v>
      </c>
      <c r="G74" s="27">
        <f t="shared" si="9"/>
        <v>221987.21170147322</v>
      </c>
      <c r="H74" s="30">
        <v>0.61243847809199126</v>
      </c>
      <c r="I74" s="71">
        <f t="shared" si="11"/>
        <v>113913.55692511037</v>
      </c>
      <c r="J74" s="6">
        <f t="shared" si="12"/>
        <v>427517.57913993922</v>
      </c>
      <c r="K74" s="6">
        <f t="shared" si="17"/>
        <v>181692.12329555108</v>
      </c>
      <c r="L74" s="30">
        <v>0.14499999999999999</v>
      </c>
      <c r="M74" s="49">
        <f t="shared" si="13"/>
        <v>20142.769522348943</v>
      </c>
      <c r="N74" s="6">
        <f t="shared" si="14"/>
        <v>14239.194615638795</v>
      </c>
      <c r="O74" s="30">
        <v>5.0000000000000001E-3</v>
      </c>
      <c r="P74" s="49">
        <f t="shared" si="15"/>
        <v>694.57825939134284</v>
      </c>
      <c r="Q74" s="4">
        <f t="shared" si="16"/>
        <v>0</v>
      </c>
    </row>
    <row r="75" spans="1:17" x14ac:dyDescent="0.2">
      <c r="A75" s="13">
        <v>38808</v>
      </c>
      <c r="B75" s="12">
        <v>30</v>
      </c>
      <c r="C75" s="14">
        <v>3.5980000000000003</v>
      </c>
      <c r="D75" s="15">
        <v>0.74309781262541041</v>
      </c>
      <c r="E75" s="26">
        <f t="shared" si="7"/>
        <v>133757.60627257387</v>
      </c>
      <c r="F75" s="27">
        <f t="shared" si="8"/>
        <v>481259.86736872082</v>
      </c>
      <c r="G75" s="27">
        <f t="shared" si="9"/>
        <v>193012.22585132415</v>
      </c>
      <c r="H75" s="30">
        <v>0.60736915036286254</v>
      </c>
      <c r="I75" s="71">
        <f t="shared" si="11"/>
        <v>109326.44706531525</v>
      </c>
      <c r="J75" s="6">
        <f t="shared" si="12"/>
        <v>393356.55654100433</v>
      </c>
      <c r="K75" s="6">
        <f t="shared" si="17"/>
        <v>157430.08377405402</v>
      </c>
      <c r="L75" s="30">
        <v>6.5000000000000002E-2</v>
      </c>
      <c r="M75" s="49">
        <f t="shared" si="13"/>
        <v>8694.2444077173022</v>
      </c>
      <c r="N75" s="6">
        <f t="shared" si="14"/>
        <v>4919.6901179391862</v>
      </c>
      <c r="O75" s="30">
        <v>5.0000000000000001E-3</v>
      </c>
      <c r="P75" s="49">
        <f t="shared" si="15"/>
        <v>668.78803136286933</v>
      </c>
      <c r="Q75" s="4">
        <f t="shared" si="16"/>
        <v>0</v>
      </c>
    </row>
    <row r="76" spans="1:17" x14ac:dyDescent="0.2">
      <c r="A76" s="13">
        <v>38838</v>
      </c>
      <c r="B76" s="12">
        <v>31</v>
      </c>
      <c r="C76" s="14">
        <v>3.585</v>
      </c>
      <c r="D76" s="15">
        <v>0.73947114476093379</v>
      </c>
      <c r="E76" s="26">
        <f t="shared" si="7"/>
        <v>137541.63292553369</v>
      </c>
      <c r="F76" s="27">
        <f t="shared" si="8"/>
        <v>493086.75403803826</v>
      </c>
      <c r="G76" s="27">
        <f t="shared" si="9"/>
        <v>196684.53508351321</v>
      </c>
      <c r="H76" s="30">
        <v>0.60249892968386265</v>
      </c>
      <c r="I76" s="71">
        <f t="shared" si="11"/>
        <v>112064.80092119845</v>
      </c>
      <c r="J76" s="6">
        <f t="shared" si="12"/>
        <v>401752.31130249641</v>
      </c>
      <c r="K76" s="6">
        <f t="shared" si="17"/>
        <v>159916.47091455018</v>
      </c>
      <c r="L76" s="30">
        <v>6.5000000000000002E-2</v>
      </c>
      <c r="M76" s="49">
        <f t="shared" si="13"/>
        <v>8940.2061401596893</v>
      </c>
      <c r="N76" s="6">
        <f t="shared" si="14"/>
        <v>5042.9160414539301</v>
      </c>
      <c r="O76" s="30">
        <v>5.0000000000000001E-3</v>
      </c>
      <c r="P76" s="49">
        <f t="shared" si="15"/>
        <v>687.70816462766845</v>
      </c>
      <c r="Q76" s="4">
        <f t="shared" si="16"/>
        <v>0</v>
      </c>
    </row>
    <row r="77" spans="1:17" x14ac:dyDescent="0.2">
      <c r="A77" s="13">
        <v>38869</v>
      </c>
      <c r="B77" s="12">
        <v>30</v>
      </c>
      <c r="C77" s="14">
        <v>3.6080000000000001</v>
      </c>
      <c r="D77" s="15">
        <v>0.7357365540221299</v>
      </c>
      <c r="E77" s="26">
        <f t="shared" si="7"/>
        <v>132432.57972398339</v>
      </c>
      <c r="F77" s="27">
        <f t="shared" si="8"/>
        <v>477816.74764413212</v>
      </c>
      <c r="G77" s="27">
        <f t="shared" si="9"/>
        <v>192424.5383389479</v>
      </c>
      <c r="H77" s="30">
        <v>0.59750290789259208</v>
      </c>
      <c r="I77" s="71">
        <f t="shared" ref="I77:I91" si="18">($B$3*B77)*H77</f>
        <v>107550.52342066658</v>
      </c>
      <c r="J77" s="6">
        <f t="shared" ref="J77:J91" si="19">((C77-$B$7)*I77)</f>
        <v>388042.288501765</v>
      </c>
      <c r="K77" s="6">
        <f t="shared" si="17"/>
        <v>155948.25895996657</v>
      </c>
      <c r="L77" s="30">
        <v>6.5000000000000002E-2</v>
      </c>
      <c r="M77" s="49">
        <f t="shared" ref="M77:M91" si="20">L77*E77</f>
        <v>8608.1176820589208</v>
      </c>
      <c r="N77" s="6">
        <f t="shared" ref="N77:N91" si="21">((L77-$B$9))*I77</f>
        <v>4839.7735539299956</v>
      </c>
      <c r="O77" s="30">
        <v>5.0000000000000001E-3</v>
      </c>
      <c r="P77" s="49">
        <f t="shared" ref="P77:P91" si="22">O77*E77</f>
        <v>662.16289861991697</v>
      </c>
      <c r="Q77" s="4">
        <f t="shared" ref="Q77:Q91" si="23">(O77-$B$10)*I77</f>
        <v>0</v>
      </c>
    </row>
    <row r="78" spans="1:17" x14ac:dyDescent="0.2">
      <c r="A78" s="13">
        <v>38899</v>
      </c>
      <c r="B78" s="12">
        <v>31</v>
      </c>
      <c r="C78" s="14">
        <v>3.6280000000000001</v>
      </c>
      <c r="D78" s="15">
        <v>0.73213497388308213</v>
      </c>
      <c r="E78" s="26">
        <f t="shared" ref="E78:E91" si="24">D78*($B$3*B78)</f>
        <v>136177.10514225328</v>
      </c>
      <c r="F78" s="27">
        <f t="shared" ref="F78:F91" si="25">E78*C78</f>
        <v>494050.53745609493</v>
      </c>
      <c r="G78" s="27">
        <f t="shared" ref="G78:G91" si="26">(C78-$B$2)*E78</f>
        <v>200588.87587453911</v>
      </c>
      <c r="H78" s="30">
        <v>0.59270319288407691</v>
      </c>
      <c r="I78" s="71">
        <f t="shared" si="18"/>
        <v>110242.7938764383</v>
      </c>
      <c r="J78" s="6">
        <f t="shared" si="19"/>
        <v>399960.85618371819</v>
      </c>
      <c r="K78" s="6">
        <f t="shared" si="17"/>
        <v>162056.90699836431</v>
      </c>
      <c r="L78" s="30">
        <v>6.5000000000000002E-2</v>
      </c>
      <c r="M78" s="49">
        <f t="shared" si="20"/>
        <v>8851.511834246463</v>
      </c>
      <c r="N78" s="6">
        <f t="shared" si="21"/>
        <v>4960.9257244397231</v>
      </c>
      <c r="O78" s="30">
        <v>5.0000000000000001E-3</v>
      </c>
      <c r="P78" s="49">
        <f t="shared" si="22"/>
        <v>680.88552571126638</v>
      </c>
      <c r="Q78" s="4">
        <f t="shared" si="23"/>
        <v>0</v>
      </c>
    </row>
    <row r="79" spans="1:17" x14ac:dyDescent="0.2">
      <c r="A79" s="13">
        <v>38930</v>
      </c>
      <c r="B79" s="12">
        <v>31</v>
      </c>
      <c r="C79" s="14">
        <v>3.6430000000000002</v>
      </c>
      <c r="D79" s="15">
        <v>0.72842629053045727</v>
      </c>
      <c r="E79" s="26">
        <f t="shared" si="24"/>
        <v>135487.29003866506</v>
      </c>
      <c r="F79" s="27">
        <f t="shared" si="25"/>
        <v>493580.19761085685</v>
      </c>
      <c r="G79" s="27">
        <f t="shared" si="26"/>
        <v>201605.08757753368</v>
      </c>
      <c r="H79" s="30">
        <v>0.58777957894311816</v>
      </c>
      <c r="I79" s="71">
        <f t="shared" si="18"/>
        <v>109327.00168341998</v>
      </c>
      <c r="J79" s="6">
        <f t="shared" si="19"/>
        <v>398278.26713269902</v>
      </c>
      <c r="K79" s="6">
        <f t="shared" si="17"/>
        <v>162350.5974998787</v>
      </c>
      <c r="L79" s="30">
        <v>6.5000000000000002E-2</v>
      </c>
      <c r="M79" s="49">
        <f t="shared" si="20"/>
        <v>8806.6738525132296</v>
      </c>
      <c r="N79" s="6">
        <f t="shared" si="21"/>
        <v>4919.7150757538984</v>
      </c>
      <c r="O79" s="30">
        <v>5.0000000000000001E-3</v>
      </c>
      <c r="P79" s="49">
        <f t="shared" si="22"/>
        <v>677.4364501933253</v>
      </c>
      <c r="Q79" s="4">
        <f t="shared" si="23"/>
        <v>0</v>
      </c>
    </row>
    <row r="80" spans="1:17" x14ac:dyDescent="0.2">
      <c r="A80" s="13">
        <v>38961</v>
      </c>
      <c r="B80" s="12">
        <v>30</v>
      </c>
      <c r="C80" s="14">
        <v>3.6630000000000003</v>
      </c>
      <c r="D80" s="15">
        <v>0.72473076005202852</v>
      </c>
      <c r="E80" s="26">
        <f t="shared" si="24"/>
        <v>130451.53680936513</v>
      </c>
      <c r="F80" s="27">
        <f t="shared" si="25"/>
        <v>477843.9793327045</v>
      </c>
      <c r="G80" s="27">
        <f t="shared" si="26"/>
        <v>196720.91750852269</v>
      </c>
      <c r="H80" s="30">
        <v>0.58289242089400839</v>
      </c>
      <c r="I80" s="71">
        <f t="shared" si="18"/>
        <v>104920.6357609215</v>
      </c>
      <c r="J80" s="6">
        <f t="shared" si="19"/>
        <v>384324.28879225551</v>
      </c>
      <c r="K80" s="6">
        <f t="shared" si="17"/>
        <v>157905.5568201869</v>
      </c>
      <c r="L80" s="30">
        <v>6.5000000000000002E-2</v>
      </c>
      <c r="M80" s="49">
        <f t="shared" si="20"/>
        <v>8479.3498926087341</v>
      </c>
      <c r="N80" s="6">
        <f t="shared" si="21"/>
        <v>4721.4286092414677</v>
      </c>
      <c r="O80" s="30">
        <v>5.0000000000000001E-3</v>
      </c>
      <c r="P80" s="49">
        <f t="shared" si="22"/>
        <v>652.25768404682572</v>
      </c>
      <c r="Q80" s="4">
        <f t="shared" si="23"/>
        <v>0</v>
      </c>
    </row>
    <row r="81" spans="1:17" x14ac:dyDescent="0.2">
      <c r="A81" s="13">
        <v>38991</v>
      </c>
      <c r="B81" s="12">
        <v>31</v>
      </c>
      <c r="C81" s="14">
        <v>3.6930000000000001</v>
      </c>
      <c r="D81" s="15">
        <v>0.72116695483297533</v>
      </c>
      <c r="E81" s="26">
        <f t="shared" si="24"/>
        <v>134137.05359893342</v>
      </c>
      <c r="F81" s="27">
        <f t="shared" si="25"/>
        <v>495368.1389408611</v>
      </c>
      <c r="G81" s="27">
        <f t="shared" si="26"/>
        <v>206302.78843515963</v>
      </c>
      <c r="H81" s="30">
        <v>0.57819740850722756</v>
      </c>
      <c r="I81" s="71">
        <f t="shared" si="18"/>
        <v>107544.71798234433</v>
      </c>
      <c r="J81" s="6">
        <f t="shared" si="19"/>
        <v>397162.64350879763</v>
      </c>
      <c r="K81" s="6">
        <f t="shared" si="17"/>
        <v>165081.14210289856</v>
      </c>
      <c r="L81" s="30">
        <v>6.5000000000000002E-2</v>
      </c>
      <c r="M81" s="49">
        <f t="shared" si="20"/>
        <v>8718.9084839306724</v>
      </c>
      <c r="N81" s="6">
        <f t="shared" si="21"/>
        <v>4839.5123092054946</v>
      </c>
      <c r="O81" s="30">
        <v>5.0000000000000001E-3</v>
      </c>
      <c r="P81" s="49">
        <f t="shared" si="22"/>
        <v>670.68526799466713</v>
      </c>
      <c r="Q81" s="4">
        <f t="shared" si="23"/>
        <v>0</v>
      </c>
    </row>
    <row r="82" spans="1:17" x14ac:dyDescent="0.2">
      <c r="A82" s="13">
        <v>39022</v>
      </c>
      <c r="B82" s="12">
        <v>30</v>
      </c>
      <c r="C82" s="14">
        <v>3.8330000000000002</v>
      </c>
      <c r="D82" s="15">
        <v>0.71749727862691615</v>
      </c>
      <c r="E82" s="26">
        <f t="shared" si="24"/>
        <v>129149.5101528449</v>
      </c>
      <c r="F82" s="27">
        <f t="shared" si="25"/>
        <v>495030.07241585455</v>
      </c>
      <c r="G82" s="27">
        <f t="shared" si="26"/>
        <v>216712.87803647379</v>
      </c>
      <c r="H82" s="30">
        <v>0.57338131934955183</v>
      </c>
      <c r="I82" s="71">
        <f t="shared" si="18"/>
        <v>103208.63748291932</v>
      </c>
      <c r="J82" s="6">
        <f t="shared" si="19"/>
        <v>395598.70747202978</v>
      </c>
      <c r="K82" s="6">
        <f t="shared" si="17"/>
        <v>172874.46778388988</v>
      </c>
      <c r="L82" s="30">
        <v>0.15</v>
      </c>
      <c r="M82" s="49">
        <f t="shared" si="20"/>
        <v>19372.426522926733</v>
      </c>
      <c r="N82" s="6">
        <f t="shared" si="21"/>
        <v>13417.122872779513</v>
      </c>
      <c r="O82" s="30">
        <v>5.0000000000000001E-3</v>
      </c>
      <c r="P82" s="49">
        <f t="shared" si="22"/>
        <v>645.74755076422457</v>
      </c>
      <c r="Q82" s="4">
        <f t="shared" si="23"/>
        <v>0</v>
      </c>
    </row>
    <row r="83" spans="1:17" x14ac:dyDescent="0.2">
      <c r="A83" s="13">
        <v>39052</v>
      </c>
      <c r="B83" s="12">
        <v>31</v>
      </c>
      <c r="C83" s="14">
        <v>3.9580000000000002</v>
      </c>
      <c r="D83" s="15">
        <v>0.71395847566205173</v>
      </c>
      <c r="E83" s="26">
        <f t="shared" si="24"/>
        <v>132796.27647314162</v>
      </c>
      <c r="F83" s="27">
        <f t="shared" si="25"/>
        <v>525607.66228069458</v>
      </c>
      <c r="G83" s="27">
        <f t="shared" si="26"/>
        <v>239431.6864810744</v>
      </c>
      <c r="H83" s="30">
        <v>0.56875465770527478</v>
      </c>
      <c r="I83" s="71">
        <f t="shared" si="18"/>
        <v>105788.36633318111</v>
      </c>
      <c r="J83" s="6">
        <f t="shared" si="19"/>
        <v>418710.35394673084</v>
      </c>
      <c r="K83" s="6">
        <f t="shared" si="17"/>
        <v>190419.05939972601</v>
      </c>
      <c r="L83" s="30">
        <v>0.15</v>
      </c>
      <c r="M83" s="49">
        <f t="shared" si="20"/>
        <v>19919.441470971244</v>
      </c>
      <c r="N83" s="6">
        <f t="shared" si="21"/>
        <v>13752.487623313546</v>
      </c>
      <c r="O83" s="30">
        <v>5.0000000000000001E-3</v>
      </c>
      <c r="P83" s="49">
        <f t="shared" si="22"/>
        <v>663.9813823657081</v>
      </c>
      <c r="Q83" s="4">
        <f t="shared" si="23"/>
        <v>0</v>
      </c>
    </row>
    <row r="84" spans="1:17" x14ac:dyDescent="0.2">
      <c r="A84" s="13">
        <v>39083</v>
      </c>
      <c r="B84" s="12">
        <v>31</v>
      </c>
      <c r="C84" s="14">
        <v>4.0380000000000003</v>
      </c>
      <c r="D84" s="15">
        <v>0.71031461601210721</v>
      </c>
      <c r="E84" s="26">
        <f t="shared" si="24"/>
        <v>132118.51857825194</v>
      </c>
      <c r="F84" s="27">
        <f t="shared" si="25"/>
        <v>533494.57801898138</v>
      </c>
      <c r="G84" s="27">
        <f t="shared" si="26"/>
        <v>248779.17048284845</v>
      </c>
      <c r="H84" s="30">
        <v>0.56400875990829125</v>
      </c>
      <c r="I84" s="71">
        <f t="shared" si="18"/>
        <v>104905.62934294218</v>
      </c>
      <c r="J84" s="6">
        <f t="shared" si="19"/>
        <v>423608.93128680054</v>
      </c>
      <c r="K84" s="6">
        <f t="shared" si="17"/>
        <v>197222.58316473133</v>
      </c>
      <c r="L84" s="30">
        <v>0.15</v>
      </c>
      <c r="M84" s="49">
        <f t="shared" si="20"/>
        <v>19817.777786737792</v>
      </c>
      <c r="N84" s="6">
        <f t="shared" si="21"/>
        <v>13637.731814582483</v>
      </c>
      <c r="O84" s="30">
        <v>5.0000000000000001E-3</v>
      </c>
      <c r="P84" s="49">
        <f t="shared" si="22"/>
        <v>660.59259289125976</v>
      </c>
      <c r="Q84" s="4">
        <f t="shared" si="23"/>
        <v>0</v>
      </c>
    </row>
    <row r="85" spans="1:17" x14ac:dyDescent="0.2">
      <c r="A85" s="13">
        <v>39114</v>
      </c>
      <c r="B85" s="12">
        <v>28</v>
      </c>
      <c r="C85" s="14">
        <v>3.9330000000000003</v>
      </c>
      <c r="D85" s="15">
        <v>0.70668386116701176</v>
      </c>
      <c r="E85" s="26">
        <f t="shared" si="24"/>
        <v>118722.88867605798</v>
      </c>
      <c r="F85" s="27">
        <f t="shared" si="25"/>
        <v>466937.12116293603</v>
      </c>
      <c r="G85" s="27">
        <f t="shared" si="26"/>
        <v>211089.29606603115</v>
      </c>
      <c r="H85" s="30">
        <v>0.55929819944492976</v>
      </c>
      <c r="I85" s="71">
        <f t="shared" si="18"/>
        <v>93962.097506748192</v>
      </c>
      <c r="J85" s="6">
        <f t="shared" si="19"/>
        <v>369552.92949404067</v>
      </c>
      <c r="K85" s="6">
        <f t="shared" si="17"/>
        <v>166782.72307447807</v>
      </c>
      <c r="L85" s="30">
        <v>0.15</v>
      </c>
      <c r="M85" s="49">
        <f t="shared" si="20"/>
        <v>17808.433301408695</v>
      </c>
      <c r="N85" s="6">
        <f t="shared" si="21"/>
        <v>12215.072675877265</v>
      </c>
      <c r="O85" s="30">
        <v>5.0000000000000001E-3</v>
      </c>
      <c r="P85" s="49">
        <f t="shared" si="22"/>
        <v>593.61444338028991</v>
      </c>
      <c r="Q85" s="4">
        <f t="shared" si="23"/>
        <v>0</v>
      </c>
    </row>
    <row r="86" spans="1:17" x14ac:dyDescent="0.2">
      <c r="A86" s="13">
        <v>39142</v>
      </c>
      <c r="B86" s="12">
        <v>31</v>
      </c>
      <c r="C86" s="14">
        <v>3.7880000000000003</v>
      </c>
      <c r="D86" s="15">
        <v>0.70341572482147297</v>
      </c>
      <c r="E86" s="26">
        <f t="shared" si="24"/>
        <v>130835.32481679397</v>
      </c>
      <c r="F86" s="27">
        <f t="shared" si="25"/>
        <v>495604.21040601563</v>
      </c>
      <c r="G86" s="27">
        <f t="shared" si="26"/>
        <v>213654.08542582463</v>
      </c>
      <c r="H86" s="30">
        <v>0.55507368696536452</v>
      </c>
      <c r="I86" s="71">
        <f t="shared" si="18"/>
        <v>103243.7057755578</v>
      </c>
      <c r="J86" s="6">
        <f t="shared" si="19"/>
        <v>391087.15747781296</v>
      </c>
      <c r="K86" s="6">
        <f t="shared" si="17"/>
        <v>168287.24041415926</v>
      </c>
      <c r="L86" s="30">
        <v>0.15</v>
      </c>
      <c r="M86" s="49">
        <f t="shared" si="20"/>
        <v>19625.298722519095</v>
      </c>
      <c r="N86" s="6">
        <f t="shared" si="21"/>
        <v>13421.681750822514</v>
      </c>
      <c r="O86" s="30">
        <v>5.0000000000000001E-3</v>
      </c>
      <c r="P86" s="49">
        <f t="shared" si="22"/>
        <v>654.17662408396984</v>
      </c>
      <c r="Q86" s="4">
        <f t="shared" si="23"/>
        <v>0</v>
      </c>
    </row>
    <row r="87" spans="1:17" x14ac:dyDescent="0.2">
      <c r="A87" s="13">
        <v>39173</v>
      </c>
      <c r="B87" s="12">
        <v>30</v>
      </c>
      <c r="C87" s="14">
        <v>3.633</v>
      </c>
      <c r="D87" s="15">
        <v>0.69980988214883555</v>
      </c>
      <c r="E87" s="26">
        <f t="shared" si="24"/>
        <v>125965.7787867904</v>
      </c>
      <c r="F87" s="27">
        <f t="shared" si="25"/>
        <v>457633.67433240952</v>
      </c>
      <c r="G87" s="27">
        <f t="shared" si="26"/>
        <v>186177.42104687623</v>
      </c>
      <c r="H87" s="30">
        <v>0.55042976493555107</v>
      </c>
      <c r="I87" s="71">
        <f t="shared" si="18"/>
        <v>99077.357688399192</v>
      </c>
      <c r="J87" s="6">
        <f t="shared" si="19"/>
        <v>359948.04048195429</v>
      </c>
      <c r="K87" s="6">
        <f t="shared" si="17"/>
        <v>146139.10259038882</v>
      </c>
      <c r="L87" s="30">
        <v>6.5000000000000002E-2</v>
      </c>
      <c r="M87" s="49">
        <f t="shared" si="20"/>
        <v>8187.7756211413762</v>
      </c>
      <c r="N87" s="6">
        <f t="shared" si="21"/>
        <v>4458.4810959779634</v>
      </c>
      <c r="O87" s="30">
        <v>5.0000000000000001E-3</v>
      </c>
      <c r="P87" s="49">
        <f t="shared" si="22"/>
        <v>629.82889393395203</v>
      </c>
      <c r="Q87" s="4">
        <f t="shared" si="23"/>
        <v>0</v>
      </c>
    </row>
    <row r="88" spans="1:17" x14ac:dyDescent="0.2">
      <c r="A88" s="13">
        <v>39203</v>
      </c>
      <c r="B88" s="12">
        <v>31</v>
      </c>
      <c r="C88" s="14">
        <v>3.62</v>
      </c>
      <c r="D88" s="15">
        <v>0.69633280491468097</v>
      </c>
      <c r="E88" s="26">
        <f t="shared" si="24"/>
        <v>129517.90171413065</v>
      </c>
      <c r="F88" s="27">
        <f t="shared" si="25"/>
        <v>468854.80420515296</v>
      </c>
      <c r="G88" s="27">
        <f t="shared" si="26"/>
        <v>189743.72601120145</v>
      </c>
      <c r="H88" s="30">
        <v>0.54596868003218024</v>
      </c>
      <c r="I88" s="71">
        <f t="shared" si="18"/>
        <v>101550.17448598552</v>
      </c>
      <c r="J88" s="6">
        <f t="shared" si="19"/>
        <v>367611.63163926761</v>
      </c>
      <c r="K88" s="6">
        <f t="shared" si="17"/>
        <v>148466.35509851086</v>
      </c>
      <c r="L88" s="30">
        <v>6.5000000000000002E-2</v>
      </c>
      <c r="M88" s="49">
        <f t="shared" si="20"/>
        <v>8418.663611418493</v>
      </c>
      <c r="N88" s="6">
        <f t="shared" si="21"/>
        <v>4569.7578518693481</v>
      </c>
      <c r="O88" s="30">
        <v>5.0000000000000001E-3</v>
      </c>
      <c r="P88" s="49">
        <f t="shared" si="22"/>
        <v>647.58950857065327</v>
      </c>
      <c r="Q88" s="4">
        <f t="shared" si="23"/>
        <v>0</v>
      </c>
    </row>
    <row r="89" spans="1:17" x14ac:dyDescent="0.2">
      <c r="A89" s="13">
        <v>39234</v>
      </c>
      <c r="B89" s="12">
        <v>30</v>
      </c>
      <c r="C89" s="14">
        <v>3.6430000000000002</v>
      </c>
      <c r="D89" s="15">
        <v>0.69275267703832777</v>
      </c>
      <c r="E89" s="26">
        <f t="shared" si="24"/>
        <v>124695.481866899</v>
      </c>
      <c r="F89" s="27">
        <f t="shared" si="25"/>
        <v>454265.64044111309</v>
      </c>
      <c r="G89" s="27">
        <f t="shared" si="26"/>
        <v>185546.87701794578</v>
      </c>
      <c r="H89" s="30">
        <v>0.54139281208246604</v>
      </c>
      <c r="I89" s="71">
        <f t="shared" si="18"/>
        <v>97450.706174843886</v>
      </c>
      <c r="J89" s="6">
        <f t="shared" si="19"/>
        <v>355012.9225949563</v>
      </c>
      <c r="K89" s="6">
        <f t="shared" si="17"/>
        <v>144714.29866964321</v>
      </c>
      <c r="L89" s="30">
        <v>6.5000000000000002E-2</v>
      </c>
      <c r="M89" s="49">
        <f t="shared" si="20"/>
        <v>8105.2063213484353</v>
      </c>
      <c r="N89" s="6">
        <f t="shared" si="21"/>
        <v>4385.2817778679746</v>
      </c>
      <c r="O89" s="30">
        <v>5.0000000000000001E-3</v>
      </c>
      <c r="P89" s="49">
        <f t="shared" si="22"/>
        <v>623.47740933449506</v>
      </c>
      <c r="Q89" s="4">
        <f t="shared" si="23"/>
        <v>0</v>
      </c>
    </row>
    <row r="90" spans="1:17" s="22" customFormat="1" x14ac:dyDescent="0.2">
      <c r="A90" s="42">
        <v>39264</v>
      </c>
      <c r="B90" s="43">
        <v>31</v>
      </c>
      <c r="C90" s="44">
        <v>3.6630000000000003</v>
      </c>
      <c r="D90" s="45">
        <v>0.6893004638194995</v>
      </c>
      <c r="E90" s="23">
        <f t="shared" si="24"/>
        <v>128209.88627042691</v>
      </c>
      <c r="F90" s="46">
        <f t="shared" si="25"/>
        <v>469632.8134085738</v>
      </c>
      <c r="G90" s="46">
        <f t="shared" si="26"/>
        <v>193340.50849580384</v>
      </c>
      <c r="H90" s="48">
        <v>0.53699717400671954</v>
      </c>
      <c r="I90" s="72">
        <f t="shared" si="18"/>
        <v>99881.474365249829</v>
      </c>
      <c r="J90" s="47">
        <f t="shared" si="19"/>
        <v>365865.84059991012</v>
      </c>
      <c r="K90" s="47">
        <f t="shared" si="17"/>
        <v>150321.61891970102</v>
      </c>
      <c r="L90" s="48">
        <v>6.5000000000000002E-2</v>
      </c>
      <c r="M90" s="49">
        <f t="shared" si="20"/>
        <v>8333.642607577749</v>
      </c>
      <c r="N90" s="47">
        <f t="shared" si="21"/>
        <v>4494.6663464362418</v>
      </c>
      <c r="O90" s="48">
        <v>5.0000000000000001E-3</v>
      </c>
      <c r="P90" s="49">
        <f t="shared" si="22"/>
        <v>641.04943135213455</v>
      </c>
      <c r="Q90" s="4">
        <f t="shared" si="23"/>
        <v>0</v>
      </c>
    </row>
    <row r="91" spans="1:17" s="41" customFormat="1" ht="13.5" thickBot="1" x14ac:dyDescent="0.25">
      <c r="A91" s="33">
        <v>39295</v>
      </c>
      <c r="B91" s="34">
        <v>31</v>
      </c>
      <c r="C91" s="35">
        <v>3.6780000000000004</v>
      </c>
      <c r="D91" s="36">
        <v>0.68574600630335347</v>
      </c>
      <c r="E91" s="37">
        <f t="shared" si="24"/>
        <v>127548.75717242375</v>
      </c>
      <c r="F91" s="38">
        <f t="shared" si="25"/>
        <v>469124.32888017461</v>
      </c>
      <c r="G91" s="38">
        <f t="shared" si="26"/>
        <v>194256.75717360145</v>
      </c>
      <c r="H91" s="40">
        <v>0.53248851077782022</v>
      </c>
      <c r="I91" s="73">
        <f t="shared" si="18"/>
        <v>99042.863004674567</v>
      </c>
      <c r="J91" s="39">
        <f t="shared" si="19"/>
        <v>364279.65013119311</v>
      </c>
      <c r="K91" s="39">
        <f t="shared" si="17"/>
        <v>150545.15176710539</v>
      </c>
      <c r="L91" s="40">
        <v>6.5000000000000002E-2</v>
      </c>
      <c r="M91" s="49">
        <f t="shared" si="20"/>
        <v>8290.6692162075433</v>
      </c>
      <c r="N91" s="39">
        <f t="shared" si="21"/>
        <v>4456.9288352103549</v>
      </c>
      <c r="O91" s="40">
        <v>5.0000000000000001E-3</v>
      </c>
      <c r="P91" s="49">
        <f t="shared" si="22"/>
        <v>637.74378586211878</v>
      </c>
      <c r="Q91" s="4">
        <f t="shared" si="23"/>
        <v>0</v>
      </c>
    </row>
    <row r="92" spans="1:17" s="1" customFormat="1" x14ac:dyDescent="0.2">
      <c r="A92" s="10" t="s">
        <v>13</v>
      </c>
      <c r="B92" s="11">
        <f>SUM(B13:B91)</f>
        <v>2403</v>
      </c>
      <c r="C92" s="16" t="s">
        <v>4</v>
      </c>
      <c r="D92" s="17"/>
      <c r="E92" s="26">
        <f t="shared" ref="E92:K92" si="27">SUM(E13:E91)</f>
        <v>12039959.622451363</v>
      </c>
      <c r="F92" s="27">
        <f t="shared" si="27"/>
        <v>50964445.117747016</v>
      </c>
      <c r="G92" s="27">
        <f t="shared" si="27"/>
        <v>25018332.131364323</v>
      </c>
      <c r="H92" s="31">
        <f t="shared" si="27"/>
        <v>58.672761846532339</v>
      </c>
      <c r="I92" s="71">
        <f t="shared" si="27"/>
        <v>10705450.833229858</v>
      </c>
      <c r="J92" s="6">
        <f t="shared" si="27"/>
        <v>45836455.388607688</v>
      </c>
      <c r="K92" s="6">
        <f t="shared" si="27"/>
        <v>22745585.051168371</v>
      </c>
      <c r="L92" s="31"/>
      <c r="M92" s="50">
        <f>SUM(M13:M91)</f>
        <v>1363614.9837776525</v>
      </c>
      <c r="N92" s="7">
        <f>SUM(N13:N91)</f>
        <v>1018199.2527849609</v>
      </c>
      <c r="O92" s="31"/>
      <c r="P92" s="52">
        <f>SUM(P13:P91)</f>
        <v>179757.62397573763</v>
      </c>
      <c r="Q92" s="53">
        <f>SUM(Q13:Q91)</f>
        <v>115324.18288370268</v>
      </c>
    </row>
    <row r="93" spans="1:17" x14ac:dyDescent="0.2">
      <c r="E93" s="26" t="s">
        <v>4</v>
      </c>
    </row>
    <row r="94" spans="1:17" x14ac:dyDescent="0.2">
      <c r="E94" s="29"/>
      <c r="I94" s="7" t="s">
        <v>4</v>
      </c>
    </row>
  </sheetData>
  <mergeCells count="3">
    <mergeCell ref="H1:I1"/>
    <mergeCell ref="J1:K1"/>
    <mergeCell ref="J5:K5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83"/>
  <sheetViews>
    <sheetView tabSelected="1" workbookViewId="0">
      <selection activeCell="G5" sqref="G5"/>
    </sheetView>
  </sheetViews>
  <sheetFormatPr defaultRowHeight="12.75" x14ac:dyDescent="0.2"/>
  <cols>
    <col min="2" max="2" width="9.140625" style="81"/>
    <col min="3" max="3" width="9.140625" style="83"/>
    <col min="4" max="4" width="9.28515625" style="85" bestFit="1" customWidth="1"/>
    <col min="5" max="5" width="9.140625" style="85"/>
    <col min="6" max="6" width="11.140625" style="85" bestFit="1" customWidth="1"/>
    <col min="7" max="7" width="14.140625" style="84" bestFit="1" customWidth="1"/>
    <col min="8" max="8" width="11.5703125" style="81" bestFit="1" customWidth="1"/>
    <col min="12" max="12" width="14.85546875" bestFit="1" customWidth="1"/>
  </cols>
  <sheetData>
    <row r="3" spans="1:12" x14ac:dyDescent="0.2">
      <c r="A3" t="s">
        <v>19</v>
      </c>
      <c r="B3" s="81" t="s">
        <v>6</v>
      </c>
      <c r="C3" s="83" t="s">
        <v>20</v>
      </c>
      <c r="D3" s="85" t="s">
        <v>11</v>
      </c>
      <c r="E3" s="85" t="s">
        <v>16</v>
      </c>
      <c r="F3" s="85" t="s">
        <v>33</v>
      </c>
      <c r="G3" s="84" t="s">
        <v>30</v>
      </c>
      <c r="H3" s="81" t="s">
        <v>31</v>
      </c>
    </row>
    <row r="4" spans="1:12" ht="13.5" thickBot="1" x14ac:dyDescent="0.25">
      <c r="A4" s="3">
        <f>Orig!A13</f>
        <v>36923</v>
      </c>
      <c r="B4" s="82">
        <f>Orig!B13</f>
        <v>28</v>
      </c>
      <c r="C4" s="83">
        <f>Orig!C13-Orig!$B$7</f>
        <v>8.9610000000000003</v>
      </c>
      <c r="D4" s="85">
        <f>Orig!L13-Orig!$B$9</f>
        <v>0.36</v>
      </c>
      <c r="E4" s="85">
        <f>Orig!O13-Orig!$B$10</f>
        <v>0.11499999999999999</v>
      </c>
      <c r="F4" s="86">
        <f>D4+E4</f>
        <v>0.47499999999999998</v>
      </c>
      <c r="G4" s="84">
        <f>Orig!H13</f>
        <v>0.99238857494401567</v>
      </c>
      <c r="H4" s="87">
        <v>0.10219331816730001</v>
      </c>
    </row>
    <row r="5" spans="1:12" ht="13.5" thickBot="1" x14ac:dyDescent="0.25">
      <c r="A5" s="3">
        <f>Orig!A14</f>
        <v>36951</v>
      </c>
      <c r="B5" s="82">
        <f>Orig!B14</f>
        <v>31</v>
      </c>
      <c r="C5" s="83">
        <f>Orig!C14-Orig!$B$7</f>
        <v>8.2620000000000005</v>
      </c>
      <c r="D5" s="85">
        <f>Orig!L14-Orig!$B$9</f>
        <v>0.36</v>
      </c>
      <c r="E5" s="85">
        <f>Orig!O14-Orig!$B$10</f>
        <v>0.11499999999999999</v>
      </c>
      <c r="F5" s="86">
        <f t="shared" ref="F5:F68" si="0">D5+E5</f>
        <v>0.47499999999999998</v>
      </c>
      <c r="G5" s="84">
        <f>Orig!H14</f>
        <v>0.9849580353624201</v>
      </c>
      <c r="H5" s="87">
        <v>0.10133765997906702</v>
      </c>
      <c r="I5" t="s">
        <v>29</v>
      </c>
      <c r="L5" s="77">
        <f>Orig!N5</f>
        <v>23943541.92792907</v>
      </c>
    </row>
    <row r="6" spans="1:12" x14ac:dyDescent="0.2">
      <c r="A6" s="3">
        <f>Orig!A15</f>
        <v>36982</v>
      </c>
      <c r="B6" s="82">
        <f>Orig!B15</f>
        <v>30</v>
      </c>
      <c r="C6" s="83">
        <f>Orig!C15-Orig!$B$7</f>
        <v>6.0549999999999997</v>
      </c>
      <c r="D6" s="85">
        <f>Orig!L15-Orig!$B$9</f>
        <v>0.11</v>
      </c>
      <c r="E6" s="85">
        <f>Orig!O15-Orig!$B$10</f>
        <v>5.0000000000000001E-3</v>
      </c>
      <c r="F6" s="86">
        <f t="shared" si="0"/>
        <v>0.115</v>
      </c>
      <c r="G6" s="84">
        <f>Orig!H15</f>
        <v>0.9769423765691031</v>
      </c>
      <c r="H6" s="87">
        <v>0.10037321153002401</v>
      </c>
    </row>
    <row r="7" spans="1:12" x14ac:dyDescent="0.2">
      <c r="A7" s="3">
        <f>Orig!A16</f>
        <v>37012</v>
      </c>
      <c r="B7" s="82">
        <f>Orig!B16</f>
        <v>31</v>
      </c>
      <c r="C7" s="83">
        <f>Orig!C16-Orig!$B$7</f>
        <v>5.44</v>
      </c>
      <c r="D7" s="85">
        <f>Orig!L16-Orig!$B$9</f>
        <v>0.11</v>
      </c>
      <c r="E7" s="85">
        <f>Orig!O16-Orig!$B$10</f>
        <v>5.0000000000000001E-3</v>
      </c>
      <c r="F7" s="86">
        <f t="shared" si="0"/>
        <v>0.115</v>
      </c>
      <c r="G7" s="84">
        <f>Orig!H16</f>
        <v>0.96944215419412594</v>
      </c>
      <c r="H7" s="87">
        <v>9.9268200068604012E-2</v>
      </c>
    </row>
    <row r="8" spans="1:12" x14ac:dyDescent="0.2">
      <c r="A8" s="3">
        <f>Orig!A17</f>
        <v>37043</v>
      </c>
      <c r="B8" s="82">
        <f>Orig!B17</f>
        <v>30</v>
      </c>
      <c r="C8" s="83">
        <f>Orig!C17-Orig!$B$7</f>
        <v>5.37</v>
      </c>
      <c r="D8" s="85">
        <f>Orig!L17-Orig!$B$9</f>
        <v>0.11</v>
      </c>
      <c r="E8" s="85">
        <f>Orig!O17-Orig!$B$10</f>
        <v>5.0000000000000001E-3</v>
      </c>
      <c r="F8" s="86">
        <f t="shared" si="0"/>
        <v>0.115</v>
      </c>
      <c r="G8" s="84">
        <f>Orig!H17</f>
        <v>0.96190694024869727</v>
      </c>
      <c r="H8" s="87">
        <v>9.8181261297013003E-2</v>
      </c>
    </row>
    <row r="9" spans="1:12" x14ac:dyDescent="0.2">
      <c r="A9" s="3">
        <f>Orig!A18</f>
        <v>37073</v>
      </c>
      <c r="B9" s="82">
        <f>Orig!B18</f>
        <v>31</v>
      </c>
      <c r="C9" s="83">
        <f>Orig!C18-Orig!$B$7</f>
        <v>5.35</v>
      </c>
      <c r="D9" s="85">
        <f>Orig!L18-Orig!$B$9</f>
        <v>0.11</v>
      </c>
      <c r="E9" s="85">
        <f>Orig!O18-Orig!$B$10</f>
        <v>5.0000000000000001E-3</v>
      </c>
      <c r="F9" s="86">
        <f t="shared" si="0"/>
        <v>0.115</v>
      </c>
      <c r="G9" s="84">
        <f>Orig!H18</f>
        <v>0.95477247405896082</v>
      </c>
      <c r="H9" s="87">
        <v>9.7260463806946001E-2</v>
      </c>
    </row>
    <row r="10" spans="1:12" x14ac:dyDescent="0.2">
      <c r="A10" s="3">
        <f>Orig!A19</f>
        <v>37104</v>
      </c>
      <c r="B10" s="82">
        <f>Orig!B19</f>
        <v>31</v>
      </c>
      <c r="C10" s="83">
        <f>Orig!C19-Orig!$B$7</f>
        <v>5.3250000000000002</v>
      </c>
      <c r="D10" s="85">
        <f>Orig!L19-Orig!$B$9</f>
        <v>0.11</v>
      </c>
      <c r="E10" s="85">
        <f>Orig!O19-Orig!$B$10</f>
        <v>5.0000000000000001E-3</v>
      </c>
      <c r="F10" s="86">
        <f t="shared" si="0"/>
        <v>0.115</v>
      </c>
      <c r="G10" s="84">
        <f>Orig!H19</f>
        <v>0.94747162915456595</v>
      </c>
      <c r="H10" s="87">
        <v>9.6556290064852029E-2</v>
      </c>
    </row>
    <row r="11" spans="1:12" x14ac:dyDescent="0.2">
      <c r="A11" s="3">
        <f>Orig!A20</f>
        <v>37135</v>
      </c>
      <c r="B11" s="82">
        <f>Orig!B20</f>
        <v>30</v>
      </c>
      <c r="C11" s="83">
        <f>Orig!C20-Orig!$B$7</f>
        <v>5.29</v>
      </c>
      <c r="D11" s="85">
        <f>Orig!L20-Orig!$B$9</f>
        <v>0.11</v>
      </c>
      <c r="E11" s="85">
        <f>Orig!O20-Orig!$B$10</f>
        <v>5.0000000000000001E-3</v>
      </c>
      <c r="F11" s="86">
        <f t="shared" si="0"/>
        <v>0.115</v>
      </c>
      <c r="G11" s="84">
        <f>Orig!H20</f>
        <v>0.94033394942831205</v>
      </c>
      <c r="H11" s="87">
        <v>9.5852116487789005E-2</v>
      </c>
    </row>
    <row r="12" spans="1:12" x14ac:dyDescent="0.2">
      <c r="A12" s="3">
        <f>Orig!A21</f>
        <v>37165</v>
      </c>
      <c r="B12" s="82">
        <f>Orig!B21</f>
        <v>31</v>
      </c>
      <c r="C12" s="83">
        <f>Orig!C21-Orig!$B$7</f>
        <v>5.29</v>
      </c>
      <c r="D12" s="85">
        <f>Orig!L21-Orig!$B$9</f>
        <v>0.11</v>
      </c>
      <c r="E12" s="85">
        <f>Orig!O21-Orig!$B$10</f>
        <v>5.0000000000000001E-3</v>
      </c>
      <c r="F12" s="86">
        <f t="shared" si="0"/>
        <v>0.115</v>
      </c>
      <c r="G12" s="84">
        <f>Orig!H21</f>
        <v>0.93349655273591092</v>
      </c>
      <c r="H12" s="87">
        <v>9.5296177935793008E-2</v>
      </c>
    </row>
    <row r="13" spans="1:12" x14ac:dyDescent="0.2">
      <c r="A13" s="3">
        <f>Orig!A22</f>
        <v>37196</v>
      </c>
      <c r="B13" s="82">
        <f>Orig!B22</f>
        <v>30</v>
      </c>
      <c r="C13" s="83">
        <f>Orig!C22-Orig!$B$7</f>
        <v>5.3849999999999998</v>
      </c>
      <c r="D13" s="85">
        <f>Orig!L22-Orig!$B$9</f>
        <v>0.17</v>
      </c>
      <c r="E13" s="85">
        <f>Orig!O22-Orig!$B$10</f>
        <v>5.5E-2</v>
      </c>
      <c r="F13" s="86">
        <f t="shared" si="0"/>
        <v>0.22500000000000001</v>
      </c>
      <c r="G13" s="84">
        <f>Orig!H22</f>
        <v>0.92642002119273548</v>
      </c>
      <c r="H13" s="87">
        <v>9.4925284533871016E-2</v>
      </c>
    </row>
    <row r="14" spans="1:12" x14ac:dyDescent="0.2">
      <c r="A14" s="3">
        <f>Orig!A23</f>
        <v>37226</v>
      </c>
      <c r="B14" s="82">
        <f>Orig!B23</f>
        <v>31</v>
      </c>
      <c r="C14" s="83">
        <f>Orig!C23-Orig!$B$7</f>
        <v>5.4950000000000001</v>
      </c>
      <c r="D14" s="85">
        <f>Orig!L23-Orig!$B$9</f>
        <v>0.17</v>
      </c>
      <c r="E14" s="85">
        <f>Orig!O23-Orig!$B$10</f>
        <v>5.5E-2</v>
      </c>
      <c r="F14" s="86">
        <f t="shared" si="0"/>
        <v>0.22500000000000001</v>
      </c>
      <c r="G14" s="84">
        <f>Orig!H23</f>
        <v>0.91967552096770011</v>
      </c>
      <c r="H14" s="87">
        <v>9.4566355478863995E-2</v>
      </c>
    </row>
    <row r="15" spans="1:12" x14ac:dyDescent="0.2">
      <c r="A15" s="3">
        <f>Orig!A24</f>
        <v>37257</v>
      </c>
      <c r="B15" s="82">
        <f>Orig!B24</f>
        <v>31</v>
      </c>
      <c r="C15" s="83">
        <f>Orig!C24-Orig!$B$7</f>
        <v>5.4950000000000001</v>
      </c>
      <c r="D15" s="85">
        <f>Orig!L24-Orig!$B$9</f>
        <v>0.17</v>
      </c>
      <c r="E15" s="85">
        <f>Orig!O24-Orig!$B$10</f>
        <v>5.5E-2</v>
      </c>
      <c r="F15" s="86">
        <f t="shared" si="0"/>
        <v>0.22500000000000001</v>
      </c>
      <c r="G15" s="84">
        <f>Orig!H24</f>
        <v>0.91270338459080436</v>
      </c>
      <c r="H15" s="87">
        <v>9.4320980021924017E-2</v>
      </c>
    </row>
    <row r="16" spans="1:12" x14ac:dyDescent="0.2">
      <c r="A16" s="3">
        <f>Orig!A25</f>
        <v>37288</v>
      </c>
      <c r="B16" s="82">
        <f>Orig!B25</f>
        <v>28</v>
      </c>
      <c r="C16" s="83">
        <f>Orig!C25-Orig!$B$7</f>
        <v>5.24</v>
      </c>
      <c r="D16" s="85">
        <f>Orig!L25-Orig!$B$9</f>
        <v>0.17</v>
      </c>
      <c r="E16" s="85">
        <f>Orig!O25-Orig!$B$10</f>
        <v>5.5E-2</v>
      </c>
      <c r="F16" s="86">
        <f t="shared" si="0"/>
        <v>0.22500000000000001</v>
      </c>
      <c r="G16" s="84">
        <f>Orig!H25</f>
        <v>0.90565840245099261</v>
      </c>
      <c r="H16" s="87">
        <v>9.4249398532319006E-2</v>
      </c>
    </row>
    <row r="17" spans="1:8" x14ac:dyDescent="0.2">
      <c r="A17" s="3">
        <f>Orig!A26</f>
        <v>37316</v>
      </c>
      <c r="B17" s="82">
        <f>Orig!B26</f>
        <v>31</v>
      </c>
      <c r="C17" s="83">
        <f>Orig!C26-Orig!$B$7</f>
        <v>4.91</v>
      </c>
      <c r="D17" s="85">
        <f>Orig!L26-Orig!$B$9</f>
        <v>0.17</v>
      </c>
      <c r="E17" s="85">
        <f>Orig!O26-Orig!$B$10</f>
        <v>5.5E-2</v>
      </c>
      <c r="F17" s="86">
        <f t="shared" si="0"/>
        <v>0.22500000000000001</v>
      </c>
      <c r="G17" s="84">
        <f>Orig!H26</f>
        <v>0.89935091605703388</v>
      </c>
      <c r="H17" s="87">
        <v>9.4184744285110006E-2</v>
      </c>
    </row>
    <row r="18" spans="1:8" x14ac:dyDescent="0.2">
      <c r="A18" s="3">
        <f>Orig!A27</f>
        <v>37347</v>
      </c>
      <c r="B18" s="82">
        <f>Orig!B27</f>
        <v>30</v>
      </c>
      <c r="C18" s="83">
        <f>Orig!C27-Orig!$B$7</f>
        <v>4.29</v>
      </c>
      <c r="D18" s="85">
        <f>Orig!L27-Orig!$B$9</f>
        <v>5.4999999999999993E-2</v>
      </c>
      <c r="E18" s="85">
        <f>Orig!O27-Orig!$B$10</f>
        <v>5.0000000000000001E-3</v>
      </c>
      <c r="F18" s="86">
        <f t="shared" si="0"/>
        <v>5.9999999999999991E-2</v>
      </c>
      <c r="G18" s="84">
        <f>Orig!H27</f>
        <v>0.89240398068957671</v>
      </c>
      <c r="H18" s="87">
        <v>9.4136611365538025E-2</v>
      </c>
    </row>
    <row r="19" spans="1:8" x14ac:dyDescent="0.2">
      <c r="A19" s="3">
        <f>Orig!A28</f>
        <v>37377</v>
      </c>
      <c r="B19" s="82">
        <f>Orig!B28</f>
        <v>31</v>
      </c>
      <c r="C19" s="83">
        <f>Orig!C28-Orig!$B$7</f>
        <v>4.125</v>
      </c>
      <c r="D19" s="85">
        <f>Orig!L28-Orig!$B$9</f>
        <v>5.4999999999999993E-2</v>
      </c>
      <c r="E19" s="85">
        <f>Orig!O28-Orig!$B$10</f>
        <v>5.0000000000000001E-3</v>
      </c>
      <c r="F19" s="86">
        <f t="shared" si="0"/>
        <v>5.9999999999999991E-2</v>
      </c>
      <c r="G19" s="84">
        <f>Orig!H28</f>
        <v>0.88570554738846063</v>
      </c>
      <c r="H19" s="87">
        <v>9.4119835403815022E-2</v>
      </c>
    </row>
    <row r="20" spans="1:8" x14ac:dyDescent="0.2">
      <c r="A20" s="3">
        <f>Orig!A29</f>
        <v>37408</v>
      </c>
      <c r="B20" s="82">
        <f>Orig!B29</f>
        <v>30</v>
      </c>
      <c r="C20" s="83">
        <f>Orig!C29-Orig!$B$7</f>
        <v>4.085</v>
      </c>
      <c r="D20" s="85">
        <f>Orig!L29-Orig!$B$9</f>
        <v>5.4999999999999993E-2</v>
      </c>
      <c r="E20" s="85">
        <f>Orig!O29-Orig!$B$10</f>
        <v>5.0000000000000001E-3</v>
      </c>
      <c r="F20" s="86">
        <f t="shared" si="0"/>
        <v>5.9999999999999991E-2</v>
      </c>
      <c r="G20" s="84">
        <f>Orig!H29</f>
        <v>0.87883907939321604</v>
      </c>
      <c r="H20" s="87">
        <v>9.4102500243467016E-2</v>
      </c>
    </row>
    <row r="21" spans="1:8" x14ac:dyDescent="0.2">
      <c r="A21" s="3">
        <f>Orig!A30</f>
        <v>37438</v>
      </c>
      <c r="B21" s="82">
        <f>Orig!B30</f>
        <v>31</v>
      </c>
      <c r="C21" s="83">
        <f>Orig!C30-Orig!$B$7</f>
        <v>4.0880000000000001</v>
      </c>
      <c r="D21" s="85">
        <f>Orig!L30-Orig!$B$9</f>
        <v>5.4999999999999993E-2</v>
      </c>
      <c r="E21" s="85">
        <f>Orig!O30-Orig!$B$10</f>
        <v>5.0000000000000001E-3</v>
      </c>
      <c r="F21" s="86">
        <f t="shared" si="0"/>
        <v>5.9999999999999991E-2</v>
      </c>
      <c r="G21" s="84">
        <f>Orig!H30</f>
        <v>0.87221254858646102</v>
      </c>
      <c r="H21" s="87">
        <v>9.4113650379366004E-2</v>
      </c>
    </row>
    <row r="22" spans="1:8" x14ac:dyDescent="0.2">
      <c r="A22" s="3">
        <f>Orig!A31</f>
        <v>37469</v>
      </c>
      <c r="B22" s="82">
        <f>Orig!B31</f>
        <v>31</v>
      </c>
      <c r="C22" s="83">
        <f>Orig!C31-Orig!$B$7</f>
        <v>4.09</v>
      </c>
      <c r="D22" s="85">
        <f>Orig!L31-Orig!$B$9</f>
        <v>5.4999999999999993E-2</v>
      </c>
      <c r="E22" s="85">
        <f>Orig!O31-Orig!$B$10</f>
        <v>5.0000000000000001E-3</v>
      </c>
      <c r="F22" s="86">
        <f t="shared" si="0"/>
        <v>5.9999999999999991E-2</v>
      </c>
      <c r="G22" s="84">
        <f>Orig!H31</f>
        <v>0.86535647105813485</v>
      </c>
      <c r="H22" s="87">
        <v>9.4171027303040014E-2</v>
      </c>
    </row>
    <row r="23" spans="1:8" x14ac:dyDescent="0.2">
      <c r="A23" s="3">
        <f>Orig!A32</f>
        <v>37500</v>
      </c>
      <c r="B23" s="82">
        <f>Orig!B32</f>
        <v>30</v>
      </c>
      <c r="C23" s="83">
        <f>Orig!C32-Orig!$B$7</f>
        <v>4.09</v>
      </c>
      <c r="D23" s="85">
        <f>Orig!L32-Orig!$B$9</f>
        <v>5.4999999999999993E-2</v>
      </c>
      <c r="E23" s="85">
        <f>Orig!O32-Orig!$B$10</f>
        <v>5.0000000000000001E-3</v>
      </c>
      <c r="F23" s="86">
        <f t="shared" si="0"/>
        <v>5.9999999999999991E-2</v>
      </c>
      <c r="G23" s="84">
        <f>Orig!H32</f>
        <v>0.85854630227919282</v>
      </c>
      <c r="H23" s="87">
        <v>9.4228404227811008E-2</v>
      </c>
    </row>
    <row r="24" spans="1:8" x14ac:dyDescent="0.2">
      <c r="A24" s="3">
        <f>Orig!A33</f>
        <v>37530</v>
      </c>
      <c r="B24" s="82">
        <f>Orig!B33</f>
        <v>31</v>
      </c>
      <c r="C24" s="83">
        <f>Orig!C33-Orig!$B$7</f>
        <v>4.1150000000000002</v>
      </c>
      <c r="D24" s="85">
        <f>Orig!L33-Orig!$B$9</f>
        <v>5.4999999999999993E-2</v>
      </c>
      <c r="E24" s="85">
        <f>Orig!O33-Orig!$B$10</f>
        <v>5.0000000000000001E-3</v>
      </c>
      <c r="F24" s="86">
        <f t="shared" si="0"/>
        <v>5.9999999999999991E-2</v>
      </c>
      <c r="G24" s="84">
        <f>Orig!H33</f>
        <v>0.85198524905382167</v>
      </c>
      <c r="H24" s="87">
        <v>9.4293868125501015E-2</v>
      </c>
    </row>
    <row r="25" spans="1:8" x14ac:dyDescent="0.2">
      <c r="A25" s="3">
        <f>Orig!A34</f>
        <v>37561</v>
      </c>
      <c r="B25" s="82">
        <f>Orig!B34</f>
        <v>30</v>
      </c>
      <c r="C25" s="83">
        <f>Orig!C34-Orig!$B$7</f>
        <v>4.218</v>
      </c>
      <c r="D25" s="85">
        <f>Orig!L34-Orig!$B$9</f>
        <v>0.12000000000000001</v>
      </c>
      <c r="E25" s="85">
        <f>Orig!O34-Orig!$B$10</f>
        <v>1.4999999999999999E-2</v>
      </c>
      <c r="F25" s="86">
        <f t="shared" si="0"/>
        <v>0.13500000000000001</v>
      </c>
      <c r="G25" s="84">
        <f>Orig!H34</f>
        <v>0.84522809828400236</v>
      </c>
      <c r="H25" s="87">
        <v>9.4375748541694032E-2</v>
      </c>
    </row>
    <row r="26" spans="1:8" x14ac:dyDescent="0.2">
      <c r="A26" s="3">
        <f>Orig!A35</f>
        <v>37591</v>
      </c>
      <c r="B26" s="82">
        <f>Orig!B35</f>
        <v>31</v>
      </c>
      <c r="C26" s="83">
        <f>Orig!C35-Orig!$B$7</f>
        <v>4.3210000000000006</v>
      </c>
      <c r="D26" s="85">
        <f>Orig!L35-Orig!$B$9</f>
        <v>0.12000000000000001</v>
      </c>
      <c r="E26" s="85">
        <f>Orig!O35-Orig!$B$10</f>
        <v>1.4999999999999999E-2</v>
      </c>
      <c r="F26" s="86">
        <f t="shared" si="0"/>
        <v>0.13500000000000001</v>
      </c>
      <c r="G26" s="84">
        <f>Orig!H35</f>
        <v>0.83872935572806384</v>
      </c>
      <c r="H26" s="87">
        <v>9.4454987656266018E-2</v>
      </c>
    </row>
    <row r="27" spans="1:8" x14ac:dyDescent="0.2">
      <c r="A27" s="3">
        <f>Orig!A36</f>
        <v>37622</v>
      </c>
      <c r="B27" s="82">
        <f>Orig!B36</f>
        <v>31</v>
      </c>
      <c r="C27" s="83">
        <f>Orig!C36-Orig!$B$8</f>
        <v>4.3500000000000005</v>
      </c>
      <c r="D27" s="85">
        <f>Orig!L36-Orig!$B$9</f>
        <v>0.12000000000000001</v>
      </c>
      <c r="E27" s="85">
        <f>Orig!O36-Orig!$B$10</f>
        <v>1.4999999999999999E-2</v>
      </c>
      <c r="F27" s="86">
        <f t="shared" si="0"/>
        <v>0.13500000000000001</v>
      </c>
      <c r="G27" s="84">
        <f>Orig!H36</f>
        <v>0.83203557492563374</v>
      </c>
      <c r="H27" s="87">
        <v>9.4549541914902002E-2</v>
      </c>
    </row>
    <row r="28" spans="1:8" x14ac:dyDescent="0.2">
      <c r="A28" s="3">
        <f>Orig!A37</f>
        <v>37653</v>
      </c>
      <c r="B28" s="82">
        <f>Orig!B37</f>
        <v>28</v>
      </c>
      <c r="C28" s="83">
        <f>Orig!C37-Orig!$B$8</f>
        <v>4.1850000000000005</v>
      </c>
      <c r="D28" s="85">
        <f>Orig!L37-Orig!$B$9</f>
        <v>0.12000000000000001</v>
      </c>
      <c r="E28" s="85">
        <f>Orig!O37-Orig!$B$10</f>
        <v>1.4999999999999999E-2</v>
      </c>
      <c r="F28" s="86">
        <f t="shared" si="0"/>
        <v>0.13500000000000001</v>
      </c>
      <c r="G28" s="84">
        <f>Orig!H37</f>
        <v>0.82535740371038568</v>
      </c>
      <c r="H28" s="87">
        <v>9.465948583755901E-2</v>
      </c>
    </row>
    <row r="29" spans="1:8" x14ac:dyDescent="0.2">
      <c r="A29" s="3">
        <f>Orig!A38</f>
        <v>37681</v>
      </c>
      <c r="B29" s="82">
        <f>Orig!B38</f>
        <v>31</v>
      </c>
      <c r="C29" s="83">
        <f>Orig!C38-Orig!$B$8</f>
        <v>3.97</v>
      </c>
      <c r="D29" s="85">
        <f>Orig!L38-Orig!$B$9</f>
        <v>0.12000000000000001</v>
      </c>
      <c r="E29" s="85">
        <f>Orig!O38-Orig!$B$10</f>
        <v>1.4999999999999999E-2</v>
      </c>
      <c r="F29" s="86">
        <f t="shared" si="0"/>
        <v>0.13500000000000001</v>
      </c>
      <c r="G29" s="84">
        <f>Orig!H38</f>
        <v>0.81935904891954137</v>
      </c>
      <c r="H29" s="87">
        <v>9.4758790029227019E-2</v>
      </c>
    </row>
    <row r="30" spans="1:8" x14ac:dyDescent="0.2">
      <c r="A30" s="3">
        <f>Orig!A39</f>
        <v>37712</v>
      </c>
      <c r="B30" s="82">
        <f>Orig!B39</f>
        <v>30</v>
      </c>
      <c r="C30" s="83">
        <f>Orig!C39-Orig!$B$8</f>
        <v>3.7050000000000001</v>
      </c>
      <c r="D30" s="85">
        <f>Orig!L39-Orig!$B$9</f>
        <v>4.4999999999999998E-2</v>
      </c>
      <c r="E30" s="85">
        <f>Orig!O39-Orig!$B$10</f>
        <v>0</v>
      </c>
      <c r="F30" s="86">
        <f t="shared" si="0"/>
        <v>4.4999999999999998E-2</v>
      </c>
      <c r="G30" s="84">
        <f>Orig!H39</f>
        <v>0.81277353916138084</v>
      </c>
      <c r="H30" s="87">
        <v>9.4858097567600996E-2</v>
      </c>
    </row>
    <row r="31" spans="1:8" x14ac:dyDescent="0.2">
      <c r="A31" s="3">
        <f>Orig!A40</f>
        <v>37742</v>
      </c>
      <c r="B31" s="82">
        <f>Orig!B40</f>
        <v>31</v>
      </c>
      <c r="C31" s="83">
        <f>Orig!C40-Orig!$B$8</f>
        <v>3.6419999999999999</v>
      </c>
      <c r="D31" s="85">
        <f>Orig!L40-Orig!$B$9</f>
        <v>4.4999999999999998E-2</v>
      </c>
      <c r="E31" s="85">
        <f>Orig!O40-Orig!$B$10</f>
        <v>0</v>
      </c>
      <c r="F31" s="86">
        <f t="shared" si="0"/>
        <v>4.4999999999999998E-2</v>
      </c>
      <c r="G31" s="84">
        <f>Orig!H40</f>
        <v>0.80646395840124274</v>
      </c>
      <c r="H31" s="87">
        <v>9.4939951409602014E-2</v>
      </c>
    </row>
    <row r="32" spans="1:8" x14ac:dyDescent="0.2">
      <c r="A32" s="3">
        <f>Orig!A41</f>
        <v>37773</v>
      </c>
      <c r="B32" s="82">
        <f>Orig!B41</f>
        <v>30</v>
      </c>
      <c r="C32" s="83">
        <f>Orig!C41-Orig!$B$8</f>
        <v>3.65</v>
      </c>
      <c r="D32" s="85">
        <f>Orig!L41-Orig!$B$9</f>
        <v>4.4999999999999998E-2</v>
      </c>
      <c r="E32" s="85">
        <f>Orig!O41-Orig!$B$10</f>
        <v>0</v>
      </c>
      <c r="F32" s="86">
        <f t="shared" si="0"/>
        <v>4.4999999999999998E-2</v>
      </c>
      <c r="G32" s="84">
        <f>Orig!H41</f>
        <v>0.79998472897404627</v>
      </c>
      <c r="H32" s="87">
        <v>9.5024533715348011E-2</v>
      </c>
    </row>
    <row r="33" spans="1:8" x14ac:dyDescent="0.2">
      <c r="A33" s="3">
        <f>Orig!A42</f>
        <v>37803</v>
      </c>
      <c r="B33" s="82">
        <f>Orig!B42</f>
        <v>31</v>
      </c>
      <c r="C33" s="83">
        <f>Orig!C42-Orig!$B$8</f>
        <v>3.665</v>
      </c>
      <c r="D33" s="85">
        <f>Orig!L42-Orig!$B$9</f>
        <v>4.4999999999999998E-2</v>
      </c>
      <c r="E33" s="85">
        <f>Orig!O42-Orig!$B$10</f>
        <v>0</v>
      </c>
      <c r="F33" s="86">
        <f t="shared" si="0"/>
        <v>4.4999999999999998E-2</v>
      </c>
      <c r="G33" s="84">
        <f>Orig!H42</f>
        <v>0.79375404056828669</v>
      </c>
      <c r="H33" s="87">
        <v>9.5106218225444988E-2</v>
      </c>
    </row>
    <row r="34" spans="1:8" x14ac:dyDescent="0.2">
      <c r="A34" s="3">
        <f>Orig!A43</f>
        <v>37834</v>
      </c>
      <c r="B34" s="82">
        <f>Orig!B43</f>
        <v>31</v>
      </c>
      <c r="C34" s="83">
        <f>Orig!C43-Orig!$B$8</f>
        <v>3.66</v>
      </c>
      <c r="D34" s="85">
        <f>Orig!L43-Orig!$B$9</f>
        <v>4.4999999999999998E-2</v>
      </c>
      <c r="E34" s="85">
        <f>Orig!O43-Orig!$B$10</f>
        <v>0</v>
      </c>
      <c r="F34" s="86">
        <f t="shared" si="0"/>
        <v>4.4999999999999998E-2</v>
      </c>
      <c r="G34" s="84">
        <f>Orig!H43</f>
        <v>0.78735651985076049</v>
      </c>
      <c r="H34" s="87">
        <v>9.5190382435518014E-2</v>
      </c>
    </row>
    <row r="35" spans="1:8" x14ac:dyDescent="0.2">
      <c r="A35" s="3">
        <f>Orig!A44</f>
        <v>37865</v>
      </c>
      <c r="B35" s="82">
        <f>Orig!B44</f>
        <v>30</v>
      </c>
      <c r="C35" s="83">
        <f>Orig!C44-Orig!$B$8</f>
        <v>3.68</v>
      </c>
      <c r="D35" s="85">
        <f>Orig!L44-Orig!$B$9</f>
        <v>4.4999999999999998E-2</v>
      </c>
      <c r="E35" s="85">
        <f>Orig!O44-Orig!$B$10</f>
        <v>0</v>
      </c>
      <c r="F35" s="86">
        <f t="shared" si="0"/>
        <v>4.4999999999999998E-2</v>
      </c>
      <c r="G35" s="84">
        <f>Orig!H44</f>
        <v>0.78099991754737974</v>
      </c>
      <c r="H35" s="87">
        <v>9.5274546647949016E-2</v>
      </c>
    </row>
    <row r="36" spans="1:8" x14ac:dyDescent="0.2">
      <c r="A36" s="3">
        <f>Orig!A45</f>
        <v>37895</v>
      </c>
      <c r="B36" s="82">
        <f>Orig!B45</f>
        <v>31</v>
      </c>
      <c r="C36" s="83">
        <f>Orig!C45-Orig!$B$8</f>
        <v>3.7050000000000001</v>
      </c>
      <c r="D36" s="85">
        <f>Orig!L45-Orig!$B$9</f>
        <v>4.4999999999999998E-2</v>
      </c>
      <c r="E36" s="85">
        <f>Orig!O45-Orig!$B$10</f>
        <v>0</v>
      </c>
      <c r="F36" s="86">
        <f t="shared" si="0"/>
        <v>4.4999999999999998E-2</v>
      </c>
      <c r="G36" s="84">
        <f>Orig!H45</f>
        <v>0.77488753032397184</v>
      </c>
      <c r="H36" s="87">
        <v>9.5355822246261018E-2</v>
      </c>
    </row>
    <row r="37" spans="1:8" x14ac:dyDescent="0.2">
      <c r="A37" s="3">
        <f>Orig!A46</f>
        <v>37926</v>
      </c>
      <c r="B37" s="82">
        <f>Orig!B46</f>
        <v>30</v>
      </c>
      <c r="C37" s="83">
        <f>Orig!C46-Orig!$B$8</f>
        <v>3.8400000000000003</v>
      </c>
      <c r="D37" s="85">
        <f>Orig!L46-Orig!$B$9</f>
        <v>0.11</v>
      </c>
      <c r="E37" s="85">
        <f>Orig!O46-Orig!$B$10</f>
        <v>5.0000000000000001E-3</v>
      </c>
      <c r="F37" s="86">
        <f t="shared" si="0"/>
        <v>0.115</v>
      </c>
      <c r="G37" s="84">
        <f>Orig!H46</f>
        <v>0.76861181644916954</v>
      </c>
      <c r="H37" s="87">
        <v>9.5439589112853995E-2</v>
      </c>
    </row>
    <row r="38" spans="1:8" x14ac:dyDescent="0.2">
      <c r="A38" s="3">
        <f>Orig!A47</f>
        <v>37956</v>
      </c>
      <c r="B38" s="82">
        <f>Orig!B47</f>
        <v>31</v>
      </c>
      <c r="C38" s="83">
        <f>Orig!C47-Orig!$B$8</f>
        <v>3.9650000000000003</v>
      </c>
      <c r="D38" s="85">
        <f>Orig!L47-Orig!$B$9</f>
        <v>0.11</v>
      </c>
      <c r="E38" s="85">
        <f>Orig!O47-Orig!$B$10</f>
        <v>5.0000000000000001E-3</v>
      </c>
      <c r="F38" s="86">
        <f t="shared" si="0"/>
        <v>0.115</v>
      </c>
      <c r="G38" s="84">
        <f>Orig!H47</f>
        <v>0.76257709502067073</v>
      </c>
      <c r="H38" s="87">
        <v>9.5520653824685012E-2</v>
      </c>
    </row>
    <row r="39" spans="1:8" x14ac:dyDescent="0.2">
      <c r="A39" s="3">
        <f>Orig!A48</f>
        <v>37987</v>
      </c>
      <c r="B39" s="82">
        <f>Orig!B48</f>
        <v>31</v>
      </c>
      <c r="C39" s="83">
        <f>Orig!C48-Orig!$B$8</f>
        <v>3.98</v>
      </c>
      <c r="D39" s="85">
        <f>Orig!L48-Orig!$B$9</f>
        <v>0.11</v>
      </c>
      <c r="E39" s="85">
        <f>Orig!O48-Orig!$B$10</f>
        <v>5.0000000000000001E-3</v>
      </c>
      <c r="F39" s="86">
        <f t="shared" si="0"/>
        <v>0.115</v>
      </c>
      <c r="G39" s="84">
        <f>Orig!H48</f>
        <v>0.75636574075161367</v>
      </c>
      <c r="H39" s="87">
        <v>9.5611442990000003E-2</v>
      </c>
    </row>
    <row r="40" spans="1:8" x14ac:dyDescent="0.2">
      <c r="A40" s="3">
        <f>Orig!A49</f>
        <v>38018</v>
      </c>
      <c r="B40" s="82">
        <f>Orig!B49</f>
        <v>29</v>
      </c>
      <c r="C40" s="83">
        <f>Orig!C49-Orig!$B$8</f>
        <v>3.875</v>
      </c>
      <c r="D40" s="85">
        <f>Orig!L49-Orig!$B$9</f>
        <v>0.11</v>
      </c>
      <c r="E40" s="85">
        <f>Orig!O49-Orig!$B$10</f>
        <v>5.0000000000000001E-3</v>
      </c>
      <c r="F40" s="86">
        <f t="shared" si="0"/>
        <v>0.115</v>
      </c>
      <c r="G40" s="84">
        <f>Orig!H49</f>
        <v>0.75017746583516309</v>
      </c>
      <c r="H40" s="87">
        <v>9.5709722605354014E-2</v>
      </c>
    </row>
    <row r="41" spans="1:8" x14ac:dyDescent="0.2">
      <c r="A41" s="3">
        <f>Orig!A50</f>
        <v>38047</v>
      </c>
      <c r="B41" s="82">
        <f>Orig!B50</f>
        <v>31</v>
      </c>
      <c r="C41" s="83">
        <f>Orig!C50-Orig!$B$8</f>
        <v>3.73</v>
      </c>
      <c r="D41" s="85">
        <f>Orig!L50-Orig!$B$9</f>
        <v>0.11</v>
      </c>
      <c r="E41" s="85">
        <f>Orig!O50-Orig!$B$10</f>
        <v>5.0000000000000001E-3</v>
      </c>
      <c r="F41" s="86">
        <f t="shared" si="0"/>
        <v>0.115</v>
      </c>
      <c r="G41" s="84">
        <f>Orig!H50</f>
        <v>0.74442355768216428</v>
      </c>
      <c r="H41" s="87">
        <v>9.580166160327902E-2</v>
      </c>
    </row>
    <row r="42" spans="1:8" x14ac:dyDescent="0.2">
      <c r="A42" s="3">
        <f>Orig!A51</f>
        <v>38078</v>
      </c>
      <c r="B42" s="82">
        <f>Orig!B51</f>
        <v>30</v>
      </c>
      <c r="C42" s="83">
        <f>Orig!C51-Orig!$B$8</f>
        <v>3.5750000000000002</v>
      </c>
      <c r="D42" s="85">
        <f>Orig!L51-Orig!$B$9</f>
        <v>3.9999999999999994E-2</v>
      </c>
      <c r="E42" s="85">
        <f>Orig!O51-Orig!$B$10</f>
        <v>0</v>
      </c>
      <c r="F42" s="86">
        <f t="shared" si="0"/>
        <v>3.9999999999999994E-2</v>
      </c>
      <c r="G42" s="84">
        <f>Orig!H51</f>
        <v>0.73833730055255553</v>
      </c>
      <c r="H42" s="87">
        <v>9.5888090463019993E-2</v>
      </c>
    </row>
    <row r="43" spans="1:8" x14ac:dyDescent="0.2">
      <c r="A43" s="3">
        <f>Orig!A52</f>
        <v>38108</v>
      </c>
      <c r="B43" s="82">
        <f>Orig!B52</f>
        <v>31</v>
      </c>
      <c r="C43" s="83">
        <f>Orig!C52-Orig!$B$8</f>
        <v>3.5619999999999998</v>
      </c>
      <c r="D43" s="85">
        <f>Orig!L52-Orig!$B$9</f>
        <v>3.9999999999999994E-2</v>
      </c>
      <c r="E43" s="85">
        <f>Orig!O52-Orig!$B$10</f>
        <v>0</v>
      </c>
      <c r="F43" s="86">
        <f t="shared" si="0"/>
        <v>3.9999999999999994E-2</v>
      </c>
      <c r="G43" s="84">
        <f>Orig!H52</f>
        <v>0.73251339650729008</v>
      </c>
      <c r="H43" s="87">
        <v>9.5959498252621012E-2</v>
      </c>
    </row>
    <row r="44" spans="1:8" x14ac:dyDescent="0.2">
      <c r="A44" s="3">
        <f>Orig!A53</f>
        <v>38139</v>
      </c>
      <c r="B44" s="82">
        <f>Orig!B53</f>
        <v>30</v>
      </c>
      <c r="C44" s="83">
        <f>Orig!C53-Orig!$B$8</f>
        <v>3.585</v>
      </c>
      <c r="D44" s="85">
        <f>Orig!L53-Orig!$B$9</f>
        <v>3.9999999999999994E-2</v>
      </c>
      <c r="E44" s="85">
        <f>Orig!O53-Orig!$B$10</f>
        <v>0</v>
      </c>
      <c r="F44" s="86">
        <f t="shared" si="0"/>
        <v>3.9999999999999994E-2</v>
      </c>
      <c r="G44" s="84">
        <f>Orig!H53</f>
        <v>0.72653508114286602</v>
      </c>
      <c r="H44" s="87">
        <v>9.603328630365901E-2</v>
      </c>
    </row>
    <row r="45" spans="1:8" x14ac:dyDescent="0.2">
      <c r="A45" s="3">
        <f>Orig!A54</f>
        <v>38169</v>
      </c>
      <c r="B45" s="82">
        <f>Orig!B54</f>
        <v>31</v>
      </c>
      <c r="C45" s="83">
        <f>Orig!C54-Orig!$B$8</f>
        <v>3.605</v>
      </c>
      <c r="D45" s="85">
        <f>Orig!L54-Orig!$B$9</f>
        <v>3.9999999999999994E-2</v>
      </c>
      <c r="E45" s="85">
        <f>Orig!O54-Orig!$B$10</f>
        <v>0</v>
      </c>
      <c r="F45" s="86">
        <f t="shared" si="0"/>
        <v>3.9999999999999994E-2</v>
      </c>
      <c r="G45" s="84">
        <f>Orig!H54</f>
        <v>0.72078870528595118</v>
      </c>
      <c r="H45" s="87">
        <v>9.6104349303616027E-2</v>
      </c>
    </row>
    <row r="46" spans="1:8" x14ac:dyDescent="0.2">
      <c r="A46" s="3">
        <f>Orig!A55</f>
        <v>38200</v>
      </c>
      <c r="B46" s="82">
        <f>Orig!B55</f>
        <v>31</v>
      </c>
      <c r="C46" s="83">
        <f>Orig!C55-Orig!$B$8</f>
        <v>3.62</v>
      </c>
      <c r="D46" s="85">
        <f>Orig!L55-Orig!$B$9</f>
        <v>3.9999999999999994E-2</v>
      </c>
      <c r="E46" s="85">
        <f>Orig!O55-Orig!$B$10</f>
        <v>0</v>
      </c>
      <c r="F46" s="86">
        <f t="shared" si="0"/>
        <v>3.9999999999999994E-2</v>
      </c>
      <c r="G46" s="84">
        <f>Orig!H55</f>
        <v>0.71489109047850319</v>
      </c>
      <c r="H46" s="87">
        <v>9.6177402362272013E-2</v>
      </c>
    </row>
    <row r="47" spans="1:8" x14ac:dyDescent="0.2">
      <c r="A47" s="3">
        <f>Orig!A56</f>
        <v>38231</v>
      </c>
      <c r="B47" s="82">
        <f>Orig!B56</f>
        <v>30</v>
      </c>
      <c r="C47" s="83">
        <f>Orig!C56-Orig!$B$8</f>
        <v>3.64</v>
      </c>
      <c r="D47" s="85">
        <f>Orig!L56-Orig!$B$9</f>
        <v>3.9999999999999994E-2</v>
      </c>
      <c r="E47" s="85">
        <f>Orig!O56-Orig!$B$10</f>
        <v>0</v>
      </c>
      <c r="F47" s="86">
        <f t="shared" si="0"/>
        <v>3.9999999999999994E-2</v>
      </c>
      <c r="G47" s="84">
        <f>Orig!H56</f>
        <v>0.70903334808318597</v>
      </c>
      <c r="H47" s="87">
        <v>9.6250455422704023E-2</v>
      </c>
    </row>
    <row r="48" spans="1:8" x14ac:dyDescent="0.2">
      <c r="A48" s="3">
        <f>Orig!A57</f>
        <v>38261</v>
      </c>
      <c r="B48" s="82">
        <f>Orig!B57</f>
        <v>31</v>
      </c>
      <c r="C48" s="83">
        <f>Orig!C57-Orig!$B$8</f>
        <v>3.67</v>
      </c>
      <c r="D48" s="85">
        <f>Orig!L57-Orig!$B$9</f>
        <v>3.9999999999999994E-2</v>
      </c>
      <c r="E48" s="85">
        <f>Orig!O57-Orig!$B$10</f>
        <v>0</v>
      </c>
      <c r="F48" s="86">
        <f t="shared" si="0"/>
        <v>3.9999999999999994E-2</v>
      </c>
      <c r="G48" s="84">
        <f>Orig!H57</f>
        <v>0.7034040326499007</v>
      </c>
      <c r="H48" s="87">
        <v>9.6320482127217014E-2</v>
      </c>
    </row>
    <row r="49" spans="1:8" x14ac:dyDescent="0.2">
      <c r="A49" s="3">
        <f>Orig!A58</f>
        <v>38292</v>
      </c>
      <c r="B49" s="82">
        <f>Orig!B58</f>
        <v>30</v>
      </c>
      <c r="C49" s="83">
        <f>Orig!C58-Orig!$B$8</f>
        <v>3.81</v>
      </c>
      <c r="D49" s="85">
        <f>Orig!L58-Orig!$B$9</f>
        <v>0.12000000000000001</v>
      </c>
      <c r="E49" s="85">
        <f>Orig!O58-Orig!$B$10</f>
        <v>5.0000000000000001E-3</v>
      </c>
      <c r="F49" s="86">
        <f t="shared" si="0"/>
        <v>0.125</v>
      </c>
      <c r="G49" s="84">
        <f>Orig!H58</f>
        <v>0.69762762575520409</v>
      </c>
      <c r="H49" s="87">
        <v>9.6392198477815008E-2</v>
      </c>
    </row>
    <row r="50" spans="1:8" x14ac:dyDescent="0.2">
      <c r="A50" s="3">
        <f>Orig!A59</f>
        <v>38322</v>
      </c>
      <c r="B50" s="82">
        <f>Orig!B59</f>
        <v>31</v>
      </c>
      <c r="C50" s="83">
        <f>Orig!C59-Orig!$B$8</f>
        <v>3.9350000000000001</v>
      </c>
      <c r="D50" s="85">
        <f>Orig!L59-Orig!$B$9</f>
        <v>0.12000000000000001</v>
      </c>
      <c r="E50" s="85">
        <f>Orig!O59-Orig!$B$10</f>
        <v>5.0000000000000001E-3</v>
      </c>
      <c r="F50" s="86">
        <f t="shared" si="0"/>
        <v>0.125</v>
      </c>
      <c r="G50" s="84">
        <f>Orig!H59</f>
        <v>0.69207507714171823</v>
      </c>
      <c r="H50" s="87">
        <v>9.646160139937901E-2</v>
      </c>
    </row>
    <row r="51" spans="1:8" x14ac:dyDescent="0.2">
      <c r="A51" s="3">
        <f>Orig!A60</f>
        <v>38353</v>
      </c>
      <c r="B51" s="82">
        <f>Orig!B60</f>
        <v>31</v>
      </c>
      <c r="C51" s="83">
        <f>Orig!C60-Orig!$B$8</f>
        <v>3.98</v>
      </c>
      <c r="D51" s="85">
        <f>Orig!L60-Orig!$B$9</f>
        <v>0.12000000000000001</v>
      </c>
      <c r="E51" s="85">
        <f>Orig!O60-Orig!$B$10</f>
        <v>5.0000000000000001E-3</v>
      </c>
      <c r="F51" s="86">
        <f t="shared" si="0"/>
        <v>0.125</v>
      </c>
      <c r="G51" s="84">
        <f>Orig!H60</f>
        <v>0.68636176508825142</v>
      </c>
      <c r="H51" s="87">
        <v>9.6538775903293017E-2</v>
      </c>
    </row>
    <row r="52" spans="1:8" x14ac:dyDescent="0.2">
      <c r="A52" s="3">
        <f>Orig!A61</f>
        <v>38384</v>
      </c>
      <c r="B52" s="82">
        <f>Orig!B61</f>
        <v>28</v>
      </c>
      <c r="C52" s="83">
        <f>Orig!C61-Orig!$B$8</f>
        <v>3.875</v>
      </c>
      <c r="D52" s="85">
        <f>Orig!L61-Orig!$B$9</f>
        <v>0.12000000000000001</v>
      </c>
      <c r="E52" s="85">
        <f>Orig!O61-Orig!$B$10</f>
        <v>5.0000000000000001E-3</v>
      </c>
      <c r="F52" s="86">
        <f t="shared" si="0"/>
        <v>0.125</v>
      </c>
      <c r="G52" s="84">
        <f>Orig!H61</f>
        <v>0.68067522090790711</v>
      </c>
      <c r="H52" s="87">
        <v>9.6620445356326023E-2</v>
      </c>
    </row>
    <row r="53" spans="1:8" x14ac:dyDescent="0.2">
      <c r="A53" s="3">
        <f>Orig!A62</f>
        <v>38412</v>
      </c>
      <c r="B53" s="82">
        <f>Orig!B62</f>
        <v>31</v>
      </c>
      <c r="C53" s="83">
        <f>Orig!C62-Orig!$B$8</f>
        <v>3.73</v>
      </c>
      <c r="D53" s="85">
        <f>Orig!L62-Orig!$B$9</f>
        <v>0.12000000000000001</v>
      </c>
      <c r="E53" s="85">
        <f>Orig!O62-Orig!$B$10</f>
        <v>5.0000000000000001E-3</v>
      </c>
      <c r="F53" s="86">
        <f t="shared" si="0"/>
        <v>0.125</v>
      </c>
      <c r="G53" s="84">
        <f>Orig!H62</f>
        <v>0.6755718214218922</v>
      </c>
      <c r="H53" s="87">
        <v>9.6694211315812989E-2</v>
      </c>
    </row>
    <row r="54" spans="1:8" x14ac:dyDescent="0.2">
      <c r="A54" s="3">
        <f>Orig!A63</f>
        <v>38443</v>
      </c>
      <c r="B54" s="82">
        <f>Orig!B63</f>
        <v>30</v>
      </c>
      <c r="C54" s="83">
        <f>Orig!C63-Orig!$B$8</f>
        <v>3.5750000000000002</v>
      </c>
      <c r="D54" s="85">
        <f>Orig!L63-Orig!$B$9</f>
        <v>4.4999999999999998E-2</v>
      </c>
      <c r="E54" s="85">
        <f>Orig!O63-Orig!$B$10</f>
        <v>0</v>
      </c>
      <c r="F54" s="86">
        <f t="shared" si="0"/>
        <v>4.4999999999999998E-2</v>
      </c>
      <c r="G54" s="84">
        <f>Orig!H63</f>
        <v>0.66997969415030112</v>
      </c>
      <c r="H54" s="87">
        <v>9.6767806787218996E-2</v>
      </c>
    </row>
    <row r="55" spans="1:8" x14ac:dyDescent="0.2">
      <c r="A55" s="3">
        <f>Orig!A64</f>
        <v>38473</v>
      </c>
      <c r="B55" s="82">
        <f>Orig!B64</f>
        <v>31</v>
      </c>
      <c r="C55" s="83">
        <f>Orig!C64-Orig!$B$8</f>
        <v>3.5619999999999998</v>
      </c>
      <c r="D55" s="85">
        <f>Orig!L64-Orig!$B$9</f>
        <v>4.4999999999999998E-2</v>
      </c>
      <c r="E55" s="85">
        <f>Orig!O64-Orig!$B$10</f>
        <v>0</v>
      </c>
      <c r="F55" s="86">
        <f t="shared" si="0"/>
        <v>4.4999999999999998E-2</v>
      </c>
      <c r="G55" s="84">
        <f>Orig!H64</f>
        <v>0.66462212489399763</v>
      </c>
      <c r="H55" s="87">
        <v>9.6832593537108019E-2</v>
      </c>
    </row>
    <row r="56" spans="1:8" x14ac:dyDescent="0.2">
      <c r="A56" s="3">
        <f>Orig!A65</f>
        <v>38504</v>
      </c>
      <c r="B56" s="82">
        <f>Orig!B65</f>
        <v>30</v>
      </c>
      <c r="C56" s="83">
        <f>Orig!C65-Orig!$B$8</f>
        <v>3.585</v>
      </c>
      <c r="D56" s="85">
        <f>Orig!L65-Orig!$B$9</f>
        <v>4.4999999999999998E-2</v>
      </c>
      <c r="E56" s="85">
        <f>Orig!O65-Orig!$B$10</f>
        <v>0</v>
      </c>
      <c r="F56" s="86">
        <f t="shared" si="0"/>
        <v>4.4999999999999998E-2</v>
      </c>
      <c r="G56" s="84">
        <f>Orig!H65</f>
        <v>0.65912395090288167</v>
      </c>
      <c r="H56" s="87">
        <v>9.6899539846794031E-2</v>
      </c>
    </row>
    <row r="57" spans="1:8" x14ac:dyDescent="0.2">
      <c r="A57" s="3">
        <f>Orig!A66</f>
        <v>38534</v>
      </c>
      <c r="B57" s="82">
        <f>Orig!B66</f>
        <v>31</v>
      </c>
      <c r="C57" s="83">
        <f>Orig!C66-Orig!$B$8</f>
        <v>3.605</v>
      </c>
      <c r="D57" s="85">
        <f>Orig!L66-Orig!$B$9</f>
        <v>4.4999999999999998E-2</v>
      </c>
      <c r="E57" s="85">
        <f>Orig!O66-Orig!$B$10</f>
        <v>0</v>
      </c>
      <c r="F57" s="86">
        <f t="shared" si="0"/>
        <v>4.4999999999999998E-2</v>
      </c>
      <c r="G57" s="84">
        <f>Orig!H66</f>
        <v>0.6538397063463337</v>
      </c>
      <c r="H57" s="87">
        <v>9.6964326599523004E-2</v>
      </c>
    </row>
    <row r="58" spans="1:8" x14ac:dyDescent="0.2">
      <c r="A58" s="3">
        <f>Orig!A67</f>
        <v>38565</v>
      </c>
      <c r="B58" s="82">
        <f>Orig!B67</f>
        <v>31</v>
      </c>
      <c r="C58" s="83">
        <f>Orig!C67-Orig!$B$8</f>
        <v>3.62</v>
      </c>
      <c r="D58" s="85">
        <f>Orig!L67-Orig!$B$9</f>
        <v>4.4999999999999998E-2</v>
      </c>
      <c r="E58" s="85">
        <f>Orig!O67-Orig!$B$10</f>
        <v>0</v>
      </c>
      <c r="F58" s="86">
        <f t="shared" si="0"/>
        <v>4.4999999999999998E-2</v>
      </c>
      <c r="G58" s="84">
        <f>Orig!H67</f>
        <v>0.64841691356651843</v>
      </c>
      <c r="H58" s="87">
        <v>9.7031272912143002E-2</v>
      </c>
    </row>
    <row r="59" spans="1:8" x14ac:dyDescent="0.2">
      <c r="A59" s="3">
        <f>Orig!A68</f>
        <v>38596</v>
      </c>
      <c r="B59" s="82">
        <f>Orig!B68</f>
        <v>30</v>
      </c>
      <c r="C59" s="83">
        <f>Orig!C68-Orig!$B$8</f>
        <v>3.64</v>
      </c>
      <c r="D59" s="85">
        <f>Orig!L68-Orig!$B$9</f>
        <v>4.4999999999999998E-2</v>
      </c>
      <c r="E59" s="85">
        <f>Orig!O68-Orig!$B$10</f>
        <v>0</v>
      </c>
      <c r="F59" s="86">
        <f t="shared" si="0"/>
        <v>4.4999999999999998E-2</v>
      </c>
      <c r="G59" s="84">
        <f>Orig!H68</f>
        <v>0.64303213285823357</v>
      </c>
      <c r="H59" s="87">
        <v>9.7098219226255014E-2</v>
      </c>
    </row>
    <row r="60" spans="1:8" x14ac:dyDescent="0.2">
      <c r="A60" s="3">
        <f>Orig!A69</f>
        <v>38626</v>
      </c>
      <c r="B60" s="82">
        <f>Orig!B69</f>
        <v>31</v>
      </c>
      <c r="C60" s="83">
        <f>Orig!C69-Orig!$B$8</f>
        <v>3.67</v>
      </c>
      <c r="D60" s="85">
        <f>Orig!L69-Orig!$B$9</f>
        <v>4.4999999999999998E-2</v>
      </c>
      <c r="E60" s="85">
        <f>Orig!O69-Orig!$B$10</f>
        <v>0</v>
      </c>
      <c r="F60" s="86">
        <f t="shared" si="0"/>
        <v>4.4999999999999998E-2</v>
      </c>
      <c r="G60" s="84">
        <f>Orig!H69</f>
        <v>0.63785705967545014</v>
      </c>
      <c r="H60" s="87">
        <v>9.716300598326702E-2</v>
      </c>
    </row>
    <row r="61" spans="1:8" x14ac:dyDescent="0.2">
      <c r="A61" s="3">
        <f>Orig!A70</f>
        <v>38657</v>
      </c>
      <c r="B61" s="82">
        <f>Orig!B70</f>
        <v>30</v>
      </c>
      <c r="C61" s="83">
        <f>Orig!C70-Orig!$B$8</f>
        <v>3.81</v>
      </c>
      <c r="D61" s="85">
        <f>Orig!L70-Orig!$B$9</f>
        <v>0.12499999999999999</v>
      </c>
      <c r="E61" s="85">
        <f>Orig!O70-Orig!$B$10</f>
        <v>0</v>
      </c>
      <c r="F61" s="86">
        <f t="shared" si="0"/>
        <v>0.12499999999999999</v>
      </c>
      <c r="G61" s="84">
        <f>Orig!H70</f>
        <v>0.63254649566088217</v>
      </c>
      <c r="H61" s="87">
        <v>9.7229952300313005E-2</v>
      </c>
    </row>
    <row r="62" spans="1:8" x14ac:dyDescent="0.2">
      <c r="A62" s="3">
        <f>Orig!A71</f>
        <v>38687</v>
      </c>
      <c r="B62" s="82">
        <f>Orig!B71</f>
        <v>31</v>
      </c>
      <c r="C62" s="83">
        <f>Orig!C71-Orig!$B$8</f>
        <v>3.9350000000000001</v>
      </c>
      <c r="D62" s="85">
        <f>Orig!L71-Orig!$B$9</f>
        <v>0.12499999999999999</v>
      </c>
      <c r="E62" s="85">
        <f>Orig!O71-Orig!$B$10</f>
        <v>0</v>
      </c>
      <c r="F62" s="86">
        <f t="shared" si="0"/>
        <v>0.12499999999999999</v>
      </c>
      <c r="G62" s="84">
        <f>Orig!H71</f>
        <v>0.62744287303880553</v>
      </c>
      <c r="H62" s="87">
        <v>9.7294739060164004E-2</v>
      </c>
    </row>
    <row r="63" spans="1:8" x14ac:dyDescent="0.2">
      <c r="A63" s="3">
        <f>Orig!A72</f>
        <v>38718</v>
      </c>
      <c r="B63" s="82">
        <f>Orig!B72</f>
        <v>31</v>
      </c>
      <c r="C63" s="83">
        <f>Orig!C72-Orig!$B$8</f>
        <v>4</v>
      </c>
      <c r="D63" s="85">
        <f>Orig!L72-Orig!$B$9</f>
        <v>0.12499999999999999</v>
      </c>
      <c r="E63" s="85">
        <f>Orig!O72-Orig!$B$10</f>
        <v>0</v>
      </c>
      <c r="F63" s="86">
        <f t="shared" si="0"/>
        <v>0.12499999999999999</v>
      </c>
      <c r="G63" s="84">
        <f>Orig!H72</f>
        <v>0.6222057576487714</v>
      </c>
      <c r="H63" s="87">
        <v>9.7361685380145002E-2</v>
      </c>
    </row>
    <row r="64" spans="1:8" x14ac:dyDescent="0.2">
      <c r="A64" s="3">
        <f>Orig!A73</f>
        <v>38749</v>
      </c>
      <c r="B64" s="82">
        <f>Orig!B73</f>
        <v>28</v>
      </c>
      <c r="C64" s="83">
        <f>Orig!C73-Orig!$B$8</f>
        <v>3.895</v>
      </c>
      <c r="D64" s="85">
        <f>Orig!L73-Orig!$B$9</f>
        <v>0.12499999999999999</v>
      </c>
      <c r="E64" s="85">
        <f>Orig!O73-Orig!$B$10</f>
        <v>0</v>
      </c>
      <c r="F64" s="86">
        <f t="shared" si="0"/>
        <v>0.12499999999999999</v>
      </c>
      <c r="G64" s="84">
        <f>Orig!H73</f>
        <v>0.6170495377693529</v>
      </c>
      <c r="H64" s="87">
        <v>9.7413944995031032E-2</v>
      </c>
    </row>
    <row r="65" spans="1:8" x14ac:dyDescent="0.2">
      <c r="A65" s="3">
        <f>Orig!A74</f>
        <v>38777</v>
      </c>
      <c r="B65" s="82">
        <f>Orig!B74</f>
        <v>31</v>
      </c>
      <c r="C65" s="83">
        <f>Orig!C74-Orig!$B$8</f>
        <v>3.75</v>
      </c>
      <c r="D65" s="85">
        <f>Orig!L74-Orig!$B$9</f>
        <v>0.12499999999999999</v>
      </c>
      <c r="E65" s="85">
        <f>Orig!O74-Orig!$B$10</f>
        <v>0</v>
      </c>
      <c r="F65" s="86">
        <f t="shared" si="0"/>
        <v>0.12499999999999999</v>
      </c>
      <c r="G65" s="84">
        <f>Orig!H74</f>
        <v>0.61243847809199126</v>
      </c>
      <c r="H65" s="87">
        <v>9.7456533172068011E-2</v>
      </c>
    </row>
    <row r="66" spans="1:8" x14ac:dyDescent="0.2">
      <c r="A66" s="3">
        <f>Orig!A75</f>
        <v>38808</v>
      </c>
      <c r="B66" s="82">
        <f>Orig!B75</f>
        <v>30</v>
      </c>
      <c r="C66" s="83">
        <f>Orig!C75-Orig!$B$8</f>
        <v>3.5950000000000002</v>
      </c>
      <c r="D66" s="85">
        <f>Orig!L75-Orig!$B$9</f>
        <v>4.4999999999999998E-2</v>
      </c>
      <c r="E66" s="85">
        <f>Orig!O75-Orig!$B$10</f>
        <v>0</v>
      </c>
      <c r="F66" s="86">
        <f t="shared" si="0"/>
        <v>4.4999999999999998E-2</v>
      </c>
      <c r="G66" s="84">
        <f>Orig!H75</f>
        <v>0.60736915036286254</v>
      </c>
      <c r="H66" s="87">
        <v>9.7503684368778015E-2</v>
      </c>
    </row>
    <row r="67" spans="1:8" x14ac:dyDescent="0.2">
      <c r="A67" s="3">
        <f>Orig!A76</f>
        <v>38838</v>
      </c>
      <c r="B67" s="82">
        <f>Orig!B76</f>
        <v>31</v>
      </c>
      <c r="C67" s="83">
        <f>Orig!C76-Orig!$B$8</f>
        <v>3.5819999999999999</v>
      </c>
      <c r="D67" s="85">
        <f>Orig!L76-Orig!$B$9</f>
        <v>4.4999999999999998E-2</v>
      </c>
      <c r="E67" s="85">
        <f>Orig!O76-Orig!$B$10</f>
        <v>0</v>
      </c>
      <c r="F67" s="86">
        <f t="shared" si="0"/>
        <v>4.4999999999999998E-2</v>
      </c>
      <c r="G67" s="84">
        <f>Orig!H76</f>
        <v>0.60249892968386265</v>
      </c>
      <c r="H67" s="87">
        <v>9.7549314559847E-2</v>
      </c>
    </row>
    <row r="68" spans="1:8" x14ac:dyDescent="0.2">
      <c r="A68" s="3">
        <f>Orig!A77</f>
        <v>38869</v>
      </c>
      <c r="B68" s="82">
        <f>Orig!B77</f>
        <v>30</v>
      </c>
      <c r="C68" s="83">
        <f>Orig!C77-Orig!$B$8</f>
        <v>3.605</v>
      </c>
      <c r="D68" s="85">
        <f>Orig!L77-Orig!$B$9</f>
        <v>4.4999999999999998E-2</v>
      </c>
      <c r="E68" s="85">
        <f>Orig!O77-Orig!$B$10</f>
        <v>0</v>
      </c>
      <c r="F68" s="86">
        <f t="shared" si="0"/>
        <v>4.4999999999999998E-2</v>
      </c>
      <c r="G68" s="84">
        <f>Orig!H77</f>
        <v>0.59750290789259208</v>
      </c>
      <c r="H68" s="87">
        <v>9.7596465758011008E-2</v>
      </c>
    </row>
    <row r="69" spans="1:8" x14ac:dyDescent="0.2">
      <c r="A69" s="3">
        <f>Orig!A78</f>
        <v>38899</v>
      </c>
      <c r="B69" s="82">
        <f>Orig!B78</f>
        <v>31</v>
      </c>
      <c r="C69" s="83">
        <f>Orig!C78-Orig!$B$8</f>
        <v>3.625</v>
      </c>
      <c r="D69" s="85">
        <f>Orig!L78-Orig!$B$9</f>
        <v>4.4999999999999998E-2</v>
      </c>
      <c r="E69" s="85">
        <f>Orig!O78-Orig!$B$10</f>
        <v>0</v>
      </c>
      <c r="F69" s="86">
        <f t="shared" ref="F69:F83" si="1">D69+E69</f>
        <v>4.4999999999999998E-2</v>
      </c>
      <c r="G69" s="84">
        <f>Orig!H78</f>
        <v>0.59270319288407691</v>
      </c>
      <c r="H69" s="87">
        <v>9.7642095950488006E-2</v>
      </c>
    </row>
    <row r="70" spans="1:8" x14ac:dyDescent="0.2">
      <c r="A70" s="3">
        <f>Orig!A79</f>
        <v>38930</v>
      </c>
      <c r="B70" s="82">
        <f>Orig!B79</f>
        <v>31</v>
      </c>
      <c r="C70" s="83">
        <f>Orig!C79-Orig!$B$8</f>
        <v>3.64</v>
      </c>
      <c r="D70" s="85">
        <f>Orig!L79-Orig!$B$9</f>
        <v>4.4999999999999998E-2</v>
      </c>
      <c r="E70" s="85">
        <f>Orig!O79-Orig!$B$10</f>
        <v>0</v>
      </c>
      <c r="F70" s="86">
        <f t="shared" si="1"/>
        <v>4.4999999999999998E-2</v>
      </c>
      <c r="G70" s="84">
        <f>Orig!H79</f>
        <v>0.58777957894311816</v>
      </c>
      <c r="H70" s="87">
        <v>9.7689247150109015E-2</v>
      </c>
    </row>
    <row r="71" spans="1:8" x14ac:dyDescent="0.2">
      <c r="A71" s="3">
        <f>Orig!A80</f>
        <v>38961</v>
      </c>
      <c r="B71" s="82">
        <f>Orig!B80</f>
        <v>30</v>
      </c>
      <c r="C71" s="83">
        <f>Orig!C80-Orig!$B$8</f>
        <v>3.66</v>
      </c>
      <c r="D71" s="85">
        <f>Orig!L80-Orig!$B$9</f>
        <v>4.4999999999999998E-2</v>
      </c>
      <c r="E71" s="85">
        <f>Orig!O80-Orig!$B$10</f>
        <v>0</v>
      </c>
      <c r="F71" s="86">
        <f t="shared" si="1"/>
        <v>4.4999999999999998E-2</v>
      </c>
      <c r="G71" s="84">
        <f>Orig!H80</f>
        <v>0.58289242089400839</v>
      </c>
      <c r="H71" s="87">
        <v>9.7736398350468018E-2</v>
      </c>
    </row>
    <row r="72" spans="1:8" x14ac:dyDescent="0.2">
      <c r="A72" s="3">
        <f>Orig!A81</f>
        <v>38991</v>
      </c>
      <c r="B72" s="82">
        <f>Orig!B81</f>
        <v>31</v>
      </c>
      <c r="C72" s="83">
        <f>Orig!C81-Orig!$B$8</f>
        <v>3.69</v>
      </c>
      <c r="D72" s="85">
        <f>Orig!L81-Orig!$B$9</f>
        <v>4.4999999999999998E-2</v>
      </c>
      <c r="E72" s="85">
        <f>Orig!O81-Orig!$B$10</f>
        <v>0</v>
      </c>
      <c r="F72" s="86">
        <f t="shared" si="1"/>
        <v>4.4999999999999998E-2</v>
      </c>
      <c r="G72" s="84">
        <f>Orig!H81</f>
        <v>0.57819740850722756</v>
      </c>
      <c r="H72" s="87">
        <v>9.7782028545069011E-2</v>
      </c>
    </row>
    <row r="73" spans="1:8" x14ac:dyDescent="0.2">
      <c r="A73" s="3">
        <f>Orig!A82</f>
        <v>39022</v>
      </c>
      <c r="B73" s="82">
        <f>Orig!B82</f>
        <v>30</v>
      </c>
      <c r="C73" s="83">
        <f>Orig!C82-Orig!$B$8</f>
        <v>3.83</v>
      </c>
      <c r="D73" s="85">
        <f>Orig!L82-Orig!$B$9</f>
        <v>0.13</v>
      </c>
      <c r="E73" s="85">
        <f>Orig!O82-Orig!$B$10</f>
        <v>0</v>
      </c>
      <c r="F73" s="86">
        <f t="shared" si="1"/>
        <v>0.13</v>
      </c>
      <c r="G73" s="84">
        <f>Orig!H82</f>
        <v>0.57338131934955183</v>
      </c>
      <c r="H73" s="87">
        <v>9.7829179746884015E-2</v>
      </c>
    </row>
    <row r="74" spans="1:8" x14ac:dyDescent="0.2">
      <c r="A74" s="3">
        <f>Orig!A83</f>
        <v>39052</v>
      </c>
      <c r="B74" s="82">
        <f>Orig!B83</f>
        <v>31</v>
      </c>
      <c r="C74" s="83">
        <f>Orig!C83-Orig!$B$8</f>
        <v>3.9550000000000001</v>
      </c>
      <c r="D74" s="85">
        <f>Orig!L83-Orig!$B$9</f>
        <v>0.13</v>
      </c>
      <c r="E74" s="85">
        <f>Orig!O83-Orig!$B$10</f>
        <v>0</v>
      </c>
      <c r="F74" s="86">
        <f t="shared" si="1"/>
        <v>0.13</v>
      </c>
      <c r="G74" s="84">
        <f>Orig!H83</f>
        <v>0.56875465770527478</v>
      </c>
      <c r="H74" s="87">
        <v>9.7874809942893021E-2</v>
      </c>
    </row>
    <row r="75" spans="1:8" x14ac:dyDescent="0.2">
      <c r="A75" s="3">
        <f>Orig!A84</f>
        <v>39083</v>
      </c>
      <c r="B75" s="82">
        <f>Orig!B84</f>
        <v>31</v>
      </c>
      <c r="C75" s="83">
        <f>Orig!C84-Orig!$B$8</f>
        <v>4.0350000000000001</v>
      </c>
      <c r="D75" s="85">
        <f>Orig!L84-Orig!$B$9</f>
        <v>0.13</v>
      </c>
      <c r="E75" s="85">
        <f>Orig!O84-Orig!$B$10</f>
        <v>0</v>
      </c>
      <c r="F75" s="86">
        <f t="shared" si="1"/>
        <v>0.13</v>
      </c>
      <c r="G75" s="84">
        <f>Orig!H84</f>
        <v>0.56400875990829125</v>
      </c>
      <c r="H75" s="87">
        <v>9.7921961146163E-2</v>
      </c>
    </row>
    <row r="76" spans="1:8" x14ac:dyDescent="0.2">
      <c r="A76" s="3">
        <f>Orig!A85</f>
        <v>39114</v>
      </c>
      <c r="B76" s="82">
        <f>Orig!B85</f>
        <v>28</v>
      </c>
      <c r="C76" s="83">
        <f>Orig!C85-Orig!$B$8</f>
        <v>3.93</v>
      </c>
      <c r="D76" s="85">
        <f>Orig!L85-Orig!$B$9</f>
        <v>0.13</v>
      </c>
      <c r="E76" s="85">
        <f>Orig!O85-Orig!$B$10</f>
        <v>0</v>
      </c>
      <c r="F76" s="86">
        <f t="shared" si="1"/>
        <v>0.13</v>
      </c>
      <c r="G76" s="84">
        <f>Orig!H85</f>
        <v>0.55929819944492976</v>
      </c>
      <c r="H76" s="87">
        <v>9.7969112350172027E-2</v>
      </c>
    </row>
    <row r="77" spans="1:8" x14ac:dyDescent="0.2">
      <c r="A77" s="3">
        <f>Orig!A86</f>
        <v>39142</v>
      </c>
      <c r="B77" s="82">
        <f>Orig!B86</f>
        <v>31</v>
      </c>
      <c r="C77" s="83">
        <f>Orig!C86-Orig!$B$8</f>
        <v>3.7850000000000001</v>
      </c>
      <c r="D77" s="85">
        <f>Orig!L86-Orig!$B$9</f>
        <v>0.13</v>
      </c>
      <c r="E77" s="85">
        <f>Orig!O86-Orig!$B$10</f>
        <v>0</v>
      </c>
      <c r="F77" s="86">
        <f t="shared" si="1"/>
        <v>0.13</v>
      </c>
      <c r="G77" s="84">
        <f>Orig!H86</f>
        <v>0.55507368696536452</v>
      </c>
      <c r="H77" s="87">
        <v>9.801170053507402E-2</v>
      </c>
    </row>
    <row r="78" spans="1:8" x14ac:dyDescent="0.2">
      <c r="A78" s="3">
        <f>Orig!A87</f>
        <v>39173</v>
      </c>
      <c r="B78" s="82">
        <f>Orig!B87</f>
        <v>30</v>
      </c>
      <c r="C78" s="83">
        <f>Orig!C87-Orig!$B$8</f>
        <v>3.63</v>
      </c>
      <c r="D78" s="85">
        <f>Orig!L87-Orig!$B$9</f>
        <v>4.4999999999999998E-2</v>
      </c>
      <c r="E78" s="85">
        <f>Orig!O87-Orig!$B$10</f>
        <v>0</v>
      </c>
      <c r="F78" s="86">
        <f t="shared" si="1"/>
        <v>4.4999999999999998E-2</v>
      </c>
      <c r="G78" s="84">
        <f>Orig!H87</f>
        <v>0.55042976493555107</v>
      </c>
      <c r="H78" s="87">
        <v>9.8058851740491018E-2</v>
      </c>
    </row>
    <row r="79" spans="1:8" x14ac:dyDescent="0.2">
      <c r="A79" s="3">
        <f>Orig!A88</f>
        <v>39203</v>
      </c>
      <c r="B79" s="82">
        <f>Orig!B88</f>
        <v>31</v>
      </c>
      <c r="C79" s="83">
        <f>Orig!C88-Orig!$B$8</f>
        <v>3.617</v>
      </c>
      <c r="D79" s="85">
        <f>Orig!L88-Orig!$B$9</f>
        <v>4.4999999999999998E-2</v>
      </c>
      <c r="E79" s="85">
        <f>Orig!O88-Orig!$B$10</f>
        <v>0</v>
      </c>
      <c r="F79" s="86">
        <f t="shared" si="1"/>
        <v>4.4999999999999998E-2</v>
      </c>
      <c r="G79" s="84">
        <f>Orig!H88</f>
        <v>0.54596868003218024</v>
      </c>
      <c r="H79" s="87">
        <v>9.8104481939985E-2</v>
      </c>
    </row>
    <row r="80" spans="1:8" x14ac:dyDescent="0.2">
      <c r="A80" s="3">
        <f>Orig!A89</f>
        <v>39234</v>
      </c>
      <c r="B80" s="82">
        <f>Orig!B89</f>
        <v>30</v>
      </c>
      <c r="C80" s="83">
        <f>Orig!C89-Orig!$B$8</f>
        <v>3.64</v>
      </c>
      <c r="D80" s="85">
        <f>Orig!L89-Orig!$B$9</f>
        <v>4.4999999999999998E-2</v>
      </c>
      <c r="E80" s="85">
        <f>Orig!O89-Orig!$B$10</f>
        <v>0</v>
      </c>
      <c r="F80" s="86">
        <f t="shared" si="1"/>
        <v>4.4999999999999998E-2</v>
      </c>
      <c r="G80" s="84">
        <f>Orig!H89</f>
        <v>0.54139281208246604</v>
      </c>
      <c r="H80" s="87">
        <v>9.8151633146856015E-2</v>
      </c>
    </row>
    <row r="81" spans="1:8" x14ac:dyDescent="0.2">
      <c r="A81" s="3">
        <f>Orig!A90</f>
        <v>39264</v>
      </c>
      <c r="B81" s="82">
        <f>Orig!B90</f>
        <v>31</v>
      </c>
      <c r="C81" s="83">
        <f>Orig!C90-Orig!$B$8</f>
        <v>3.66</v>
      </c>
      <c r="D81" s="85">
        <f>Orig!L90-Orig!$B$9</f>
        <v>4.4999999999999998E-2</v>
      </c>
      <c r="E81" s="85">
        <f>Orig!O90-Orig!$B$10</f>
        <v>0</v>
      </c>
      <c r="F81" s="86">
        <f t="shared" si="1"/>
        <v>4.4999999999999998E-2</v>
      </c>
      <c r="G81" s="84">
        <f>Orig!H90</f>
        <v>0.53699717400671954</v>
      </c>
      <c r="H81" s="87">
        <v>9.8197263347759023E-2</v>
      </c>
    </row>
    <row r="82" spans="1:8" x14ac:dyDescent="0.2">
      <c r="A82" s="3">
        <f>Orig!A91</f>
        <v>39295</v>
      </c>
      <c r="B82" s="82">
        <f>Orig!B91</f>
        <v>31</v>
      </c>
      <c r="C82" s="83">
        <f>Orig!C91-Orig!$B$8</f>
        <v>3.6750000000000003</v>
      </c>
      <c r="D82" s="85">
        <f>Orig!L91-Orig!$B$9</f>
        <v>4.4999999999999998E-2</v>
      </c>
      <c r="E82" s="85">
        <f>Orig!O91-Orig!$B$10</f>
        <v>0</v>
      </c>
      <c r="F82" s="86">
        <f t="shared" si="1"/>
        <v>4.4999999999999998E-2</v>
      </c>
      <c r="G82" s="84">
        <f>Orig!H91</f>
        <v>0.53248851077782022</v>
      </c>
      <c r="H82" s="87">
        <v>9.8244414556086013E-2</v>
      </c>
    </row>
    <row r="83" spans="1:8" x14ac:dyDescent="0.2">
      <c r="A83" s="3" t="str">
        <f>Orig!A92</f>
        <v>Total</v>
      </c>
      <c r="B83" s="82">
        <f>Orig!B92</f>
        <v>2403</v>
      </c>
      <c r="C83" s="83" t="e">
        <f>Orig!C92-Orig!$B$8</f>
        <v>#VALUE!</v>
      </c>
      <c r="D83" s="85">
        <f>Orig!L92-Orig!$B$9</f>
        <v>-0.02</v>
      </c>
      <c r="E83" s="85">
        <f>Orig!O92-Orig!$B$10</f>
        <v>-5.0000000000000001E-3</v>
      </c>
      <c r="F83" s="86">
        <f t="shared" si="1"/>
        <v>-2.5000000000000001E-2</v>
      </c>
      <c r="G83" s="84">
        <f>Orig!H92</f>
        <v>58.672761846532339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</vt:lpstr>
      <vt:lpstr>Customer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mfrank4</dc:creator>
  <cp:lastModifiedBy>Jan Havlíček</cp:lastModifiedBy>
  <dcterms:created xsi:type="dcterms:W3CDTF">2001-01-04T16:56:08Z</dcterms:created>
  <dcterms:modified xsi:type="dcterms:W3CDTF">2023-09-11T02:09:20Z</dcterms:modified>
</cp:coreProperties>
</file>