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95A9B3-89D2-410A-B1D3-0A967CDCD219}" xr6:coauthVersionLast="47" xr6:coauthVersionMax="47" xr10:uidLastSave="{00000000-0000-0000-0000-000000000000}"/>
  <bookViews>
    <workbookView xWindow="-120" yWindow="-120" windowWidth="23280" windowHeight="12480"/>
  </bookViews>
  <sheets>
    <sheet name="Orig" sheetId="1" r:id="rId1"/>
    <sheet name="Customer" sheetId="2" r:id="rId2"/>
    <sheet name="Sheet3" sheetId="3" r:id="rId3"/>
  </sheets>
  <externalReferences>
    <externalReference r:id="rId4"/>
  </externalReferences>
  <definedNames>
    <definedName name="DateToday">[1]MAIN!$C$2</definedName>
    <definedName name="PhysicalType">[1]MAIN!$Z$3</definedName>
  </definedNames>
  <calcPr calcId="0" calcMode="manual"/>
</workbook>
</file>

<file path=xl/calcChain.xml><?xml version="1.0" encoding="utf-8"?>
<calcChain xmlns="http://schemas.openxmlformats.org/spreadsheetml/2006/main">
  <c r="A4" i="2" l="1"/>
  <c r="B4" i="2"/>
  <c r="C4" i="2"/>
  <c r="D4" i="2"/>
  <c r="E4" i="2"/>
  <c r="F4" i="2"/>
  <c r="G4" i="2"/>
  <c r="A5" i="2"/>
  <c r="B5" i="2"/>
  <c r="C5" i="2"/>
  <c r="D5" i="2"/>
  <c r="E5" i="2"/>
  <c r="F5" i="2"/>
  <c r="G5" i="2"/>
  <c r="L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62" i="2"/>
  <c r="B62" i="2"/>
  <c r="C62" i="2"/>
  <c r="D62" i="2"/>
  <c r="E62" i="2"/>
  <c r="F62" i="2"/>
  <c r="G62" i="2"/>
  <c r="A63" i="2"/>
  <c r="B63" i="2"/>
  <c r="C63" i="2"/>
  <c r="D63" i="2"/>
  <c r="E63" i="2"/>
  <c r="F63" i="2"/>
  <c r="G63" i="2"/>
  <c r="A64" i="2"/>
  <c r="B64" i="2"/>
  <c r="C64" i="2"/>
  <c r="D64" i="2"/>
  <c r="E64" i="2"/>
  <c r="F64" i="2"/>
  <c r="G64" i="2"/>
  <c r="A65" i="2"/>
  <c r="B65" i="2"/>
  <c r="C65" i="2"/>
  <c r="D65" i="2"/>
  <c r="E65" i="2"/>
  <c r="F65" i="2"/>
  <c r="G65" i="2"/>
  <c r="A66" i="2"/>
  <c r="B66" i="2"/>
  <c r="C66" i="2"/>
  <c r="D66" i="2"/>
  <c r="E66" i="2"/>
  <c r="F66" i="2"/>
  <c r="G66" i="2"/>
  <c r="A67" i="2"/>
  <c r="B67" i="2"/>
  <c r="C67" i="2"/>
  <c r="D67" i="2"/>
  <c r="E67" i="2"/>
  <c r="F67" i="2"/>
  <c r="G67" i="2"/>
  <c r="A68" i="2"/>
  <c r="B68" i="2"/>
  <c r="C68" i="2"/>
  <c r="D68" i="2"/>
  <c r="E68" i="2"/>
  <c r="F68" i="2"/>
  <c r="G68" i="2"/>
  <c r="A69" i="2"/>
  <c r="B69" i="2"/>
  <c r="C69" i="2"/>
  <c r="D69" i="2"/>
  <c r="E69" i="2"/>
  <c r="F69" i="2"/>
  <c r="G69" i="2"/>
  <c r="A70" i="2"/>
  <c r="B70" i="2"/>
  <c r="C70" i="2"/>
  <c r="D70" i="2"/>
  <c r="E70" i="2"/>
  <c r="F70" i="2"/>
  <c r="G70" i="2"/>
  <c r="A71" i="2"/>
  <c r="B71" i="2"/>
  <c r="C71" i="2"/>
  <c r="D71" i="2"/>
  <c r="E71" i="2"/>
  <c r="F71" i="2"/>
  <c r="G71" i="2"/>
  <c r="A72" i="2"/>
  <c r="B72" i="2"/>
  <c r="C72" i="2"/>
  <c r="D72" i="2"/>
  <c r="E72" i="2"/>
  <c r="F72" i="2"/>
  <c r="G72" i="2"/>
  <c r="A73" i="2"/>
  <c r="B73" i="2"/>
  <c r="C73" i="2"/>
  <c r="D73" i="2"/>
  <c r="E73" i="2"/>
  <c r="F73" i="2"/>
  <c r="G73" i="2"/>
  <c r="A74" i="2"/>
  <c r="B74" i="2"/>
  <c r="C74" i="2"/>
  <c r="D74" i="2"/>
  <c r="E74" i="2"/>
  <c r="F74" i="2"/>
  <c r="G74" i="2"/>
  <c r="A75" i="2"/>
  <c r="B75" i="2"/>
  <c r="C75" i="2"/>
  <c r="D75" i="2"/>
  <c r="E75" i="2"/>
  <c r="F75" i="2"/>
  <c r="G75" i="2"/>
  <c r="A76" i="2"/>
  <c r="B76" i="2"/>
  <c r="C76" i="2"/>
  <c r="D76" i="2"/>
  <c r="E76" i="2"/>
  <c r="F76" i="2"/>
  <c r="G76" i="2"/>
  <c r="A77" i="2"/>
  <c r="B77" i="2"/>
  <c r="C77" i="2"/>
  <c r="D77" i="2"/>
  <c r="E77" i="2"/>
  <c r="F77" i="2"/>
  <c r="G77" i="2"/>
  <c r="A78" i="2"/>
  <c r="B78" i="2"/>
  <c r="C78" i="2"/>
  <c r="D78" i="2"/>
  <c r="E78" i="2"/>
  <c r="F78" i="2"/>
  <c r="G78" i="2"/>
  <c r="A79" i="2"/>
  <c r="B79" i="2"/>
  <c r="C79" i="2"/>
  <c r="D79" i="2"/>
  <c r="E79" i="2"/>
  <c r="F79" i="2"/>
  <c r="G79" i="2"/>
  <c r="A80" i="2"/>
  <c r="B80" i="2"/>
  <c r="C80" i="2"/>
  <c r="D80" i="2"/>
  <c r="E80" i="2"/>
  <c r="F80" i="2"/>
  <c r="G80" i="2"/>
  <c r="A81" i="2"/>
  <c r="B81" i="2"/>
  <c r="C81" i="2"/>
  <c r="D81" i="2"/>
  <c r="E81" i="2"/>
  <c r="F81" i="2"/>
  <c r="G81" i="2"/>
  <c r="A82" i="2"/>
  <c r="B82" i="2"/>
  <c r="C82" i="2"/>
  <c r="D82" i="2"/>
  <c r="E82" i="2"/>
  <c r="F82" i="2"/>
  <c r="G82" i="2"/>
  <c r="A83" i="2"/>
  <c r="B83" i="2"/>
  <c r="C83" i="2"/>
  <c r="D83" i="2"/>
  <c r="E83" i="2"/>
  <c r="F83" i="2"/>
  <c r="G83" i="2"/>
  <c r="K2" i="1"/>
  <c r="M2" i="1"/>
  <c r="K3" i="1"/>
  <c r="M3" i="1"/>
  <c r="K4" i="1"/>
  <c r="M4" i="1"/>
  <c r="P5" i="1"/>
  <c r="M6" i="1"/>
  <c r="P6" i="1"/>
  <c r="M7" i="1"/>
  <c r="M8" i="1"/>
  <c r="E13" i="1"/>
  <c r="G13" i="1"/>
  <c r="H13" i="1"/>
  <c r="I13" i="1"/>
  <c r="K13" i="1"/>
  <c r="L13" i="1"/>
  <c r="M13" i="1"/>
  <c r="O13" i="1"/>
  <c r="P13" i="1"/>
  <c r="R13" i="1"/>
  <c r="S13" i="1"/>
  <c r="E14" i="1"/>
  <c r="G14" i="1"/>
  <c r="H14" i="1"/>
  <c r="I14" i="1"/>
  <c r="K14" i="1"/>
  <c r="L14" i="1"/>
  <c r="M14" i="1"/>
  <c r="O14" i="1"/>
  <c r="P14" i="1"/>
  <c r="R14" i="1"/>
  <c r="S14" i="1"/>
  <c r="E15" i="1"/>
  <c r="G15" i="1"/>
  <c r="H15" i="1"/>
  <c r="I15" i="1"/>
  <c r="K15" i="1"/>
  <c r="L15" i="1"/>
  <c r="M15" i="1"/>
  <c r="O15" i="1"/>
  <c r="P15" i="1"/>
  <c r="R15" i="1"/>
  <c r="S15" i="1"/>
  <c r="E16" i="1"/>
  <c r="G16" i="1"/>
  <c r="H16" i="1"/>
  <c r="I16" i="1"/>
  <c r="K16" i="1"/>
  <c r="L16" i="1"/>
  <c r="M16" i="1"/>
  <c r="O16" i="1"/>
  <c r="P16" i="1"/>
  <c r="R16" i="1"/>
  <c r="S16" i="1"/>
  <c r="E17" i="1"/>
  <c r="G17" i="1"/>
  <c r="H17" i="1"/>
  <c r="I17" i="1"/>
  <c r="K17" i="1"/>
  <c r="L17" i="1"/>
  <c r="M17" i="1"/>
  <c r="O17" i="1"/>
  <c r="P17" i="1"/>
  <c r="R17" i="1"/>
  <c r="S17" i="1"/>
  <c r="E18" i="1"/>
  <c r="G18" i="1"/>
  <c r="H18" i="1"/>
  <c r="I18" i="1"/>
  <c r="K18" i="1"/>
  <c r="L18" i="1"/>
  <c r="M18" i="1"/>
  <c r="O18" i="1"/>
  <c r="P18" i="1"/>
  <c r="R18" i="1"/>
  <c r="S18" i="1"/>
  <c r="E19" i="1"/>
  <c r="G19" i="1"/>
  <c r="H19" i="1"/>
  <c r="I19" i="1"/>
  <c r="K19" i="1"/>
  <c r="L19" i="1"/>
  <c r="M19" i="1"/>
  <c r="O19" i="1"/>
  <c r="P19" i="1"/>
  <c r="R19" i="1"/>
  <c r="S19" i="1"/>
  <c r="E20" i="1"/>
  <c r="G20" i="1"/>
  <c r="H20" i="1"/>
  <c r="I20" i="1"/>
  <c r="K20" i="1"/>
  <c r="L20" i="1"/>
  <c r="M20" i="1"/>
  <c r="O20" i="1"/>
  <c r="P20" i="1"/>
  <c r="R20" i="1"/>
  <c r="S20" i="1"/>
  <c r="E21" i="1"/>
  <c r="G21" i="1"/>
  <c r="H21" i="1"/>
  <c r="I21" i="1"/>
  <c r="K21" i="1"/>
  <c r="L21" i="1"/>
  <c r="M21" i="1"/>
  <c r="O21" i="1"/>
  <c r="P21" i="1"/>
  <c r="R21" i="1"/>
  <c r="S21" i="1"/>
  <c r="E22" i="1"/>
  <c r="G22" i="1"/>
  <c r="H22" i="1"/>
  <c r="I22" i="1"/>
  <c r="K22" i="1"/>
  <c r="L22" i="1"/>
  <c r="M22" i="1"/>
  <c r="O22" i="1"/>
  <c r="P22" i="1"/>
  <c r="R22" i="1"/>
  <c r="S22" i="1"/>
  <c r="E23" i="1"/>
  <c r="G23" i="1"/>
  <c r="H23" i="1"/>
  <c r="I23" i="1"/>
  <c r="K23" i="1"/>
  <c r="L23" i="1"/>
  <c r="M23" i="1"/>
  <c r="O23" i="1"/>
  <c r="P23" i="1"/>
  <c r="R23" i="1"/>
  <c r="S23" i="1"/>
  <c r="E24" i="1"/>
  <c r="G24" i="1"/>
  <c r="H24" i="1"/>
  <c r="I24" i="1"/>
  <c r="K24" i="1"/>
  <c r="L24" i="1"/>
  <c r="M24" i="1"/>
  <c r="O24" i="1"/>
  <c r="P24" i="1"/>
  <c r="R24" i="1"/>
  <c r="S24" i="1"/>
  <c r="E25" i="1"/>
  <c r="G25" i="1"/>
  <c r="H25" i="1"/>
  <c r="I25" i="1"/>
  <c r="K25" i="1"/>
  <c r="L25" i="1"/>
  <c r="M25" i="1"/>
  <c r="O25" i="1"/>
  <c r="P25" i="1"/>
  <c r="R25" i="1"/>
  <c r="S25" i="1"/>
  <c r="E26" i="1"/>
  <c r="G26" i="1"/>
  <c r="H26" i="1"/>
  <c r="I26" i="1"/>
  <c r="K26" i="1"/>
  <c r="L26" i="1"/>
  <c r="M26" i="1"/>
  <c r="O26" i="1"/>
  <c r="P26" i="1"/>
  <c r="R26" i="1"/>
  <c r="S26" i="1"/>
  <c r="E27" i="1"/>
  <c r="G27" i="1"/>
  <c r="H27" i="1"/>
  <c r="I27" i="1"/>
  <c r="K27" i="1"/>
  <c r="L27" i="1"/>
  <c r="M27" i="1"/>
  <c r="O27" i="1"/>
  <c r="P27" i="1"/>
  <c r="R27" i="1"/>
  <c r="S27" i="1"/>
  <c r="E28" i="1"/>
  <c r="G28" i="1"/>
  <c r="H28" i="1"/>
  <c r="I28" i="1"/>
  <c r="K28" i="1"/>
  <c r="L28" i="1"/>
  <c r="M28" i="1"/>
  <c r="O28" i="1"/>
  <c r="P28" i="1"/>
  <c r="R28" i="1"/>
  <c r="S28" i="1"/>
  <c r="E29" i="1"/>
  <c r="G29" i="1"/>
  <c r="H29" i="1"/>
  <c r="I29" i="1"/>
  <c r="K29" i="1"/>
  <c r="L29" i="1"/>
  <c r="M29" i="1"/>
  <c r="O29" i="1"/>
  <c r="P29" i="1"/>
  <c r="R29" i="1"/>
  <c r="S29" i="1"/>
  <c r="E30" i="1"/>
  <c r="G30" i="1"/>
  <c r="H30" i="1"/>
  <c r="I30" i="1"/>
  <c r="K30" i="1"/>
  <c r="L30" i="1"/>
  <c r="M30" i="1"/>
  <c r="O30" i="1"/>
  <c r="P30" i="1"/>
  <c r="R30" i="1"/>
  <c r="S30" i="1"/>
  <c r="E31" i="1"/>
  <c r="G31" i="1"/>
  <c r="H31" i="1"/>
  <c r="I31" i="1"/>
  <c r="K31" i="1"/>
  <c r="L31" i="1"/>
  <c r="M31" i="1"/>
  <c r="O31" i="1"/>
  <c r="P31" i="1"/>
  <c r="R31" i="1"/>
  <c r="S31" i="1"/>
  <c r="E32" i="1"/>
  <c r="G32" i="1"/>
  <c r="H32" i="1"/>
  <c r="I32" i="1"/>
  <c r="K32" i="1"/>
  <c r="L32" i="1"/>
  <c r="M32" i="1"/>
  <c r="O32" i="1"/>
  <c r="P32" i="1"/>
  <c r="R32" i="1"/>
  <c r="S32" i="1"/>
  <c r="E33" i="1"/>
  <c r="G33" i="1"/>
  <c r="H33" i="1"/>
  <c r="I33" i="1"/>
  <c r="K33" i="1"/>
  <c r="L33" i="1"/>
  <c r="M33" i="1"/>
  <c r="O33" i="1"/>
  <c r="P33" i="1"/>
  <c r="R33" i="1"/>
  <c r="S33" i="1"/>
  <c r="E34" i="1"/>
  <c r="G34" i="1"/>
  <c r="H34" i="1"/>
  <c r="I34" i="1"/>
  <c r="K34" i="1"/>
  <c r="L34" i="1"/>
  <c r="M34" i="1"/>
  <c r="O34" i="1"/>
  <c r="P34" i="1"/>
  <c r="R34" i="1"/>
  <c r="S34" i="1"/>
  <c r="E35" i="1"/>
  <c r="G35" i="1"/>
  <c r="H35" i="1"/>
  <c r="I35" i="1"/>
  <c r="K35" i="1"/>
  <c r="L35" i="1"/>
  <c r="M35" i="1"/>
  <c r="O35" i="1"/>
  <c r="P35" i="1"/>
  <c r="R35" i="1"/>
  <c r="S35" i="1"/>
  <c r="E36" i="1"/>
  <c r="G36" i="1"/>
  <c r="H36" i="1"/>
  <c r="I36" i="1"/>
  <c r="K36" i="1"/>
  <c r="L36" i="1"/>
  <c r="M36" i="1"/>
  <c r="O36" i="1"/>
  <c r="P36" i="1"/>
  <c r="R36" i="1"/>
  <c r="S36" i="1"/>
  <c r="E37" i="1"/>
  <c r="G37" i="1"/>
  <c r="H37" i="1"/>
  <c r="I37" i="1"/>
  <c r="K37" i="1"/>
  <c r="L37" i="1"/>
  <c r="M37" i="1"/>
  <c r="O37" i="1"/>
  <c r="P37" i="1"/>
  <c r="R37" i="1"/>
  <c r="S37" i="1"/>
  <c r="E38" i="1"/>
  <c r="G38" i="1"/>
  <c r="H38" i="1"/>
  <c r="I38" i="1"/>
  <c r="K38" i="1"/>
  <c r="L38" i="1"/>
  <c r="M38" i="1"/>
  <c r="O38" i="1"/>
  <c r="P38" i="1"/>
  <c r="R38" i="1"/>
  <c r="S38" i="1"/>
  <c r="E39" i="1"/>
  <c r="G39" i="1"/>
  <c r="H39" i="1"/>
  <c r="I39" i="1"/>
  <c r="K39" i="1"/>
  <c r="L39" i="1"/>
  <c r="M39" i="1"/>
  <c r="O39" i="1"/>
  <c r="P39" i="1"/>
  <c r="R39" i="1"/>
  <c r="S39" i="1"/>
  <c r="E40" i="1"/>
  <c r="G40" i="1"/>
  <c r="H40" i="1"/>
  <c r="I40" i="1"/>
  <c r="K40" i="1"/>
  <c r="L40" i="1"/>
  <c r="M40" i="1"/>
  <c r="O40" i="1"/>
  <c r="P40" i="1"/>
  <c r="R40" i="1"/>
  <c r="S40" i="1"/>
  <c r="E41" i="1"/>
  <c r="G41" i="1"/>
  <c r="H41" i="1"/>
  <c r="I41" i="1"/>
  <c r="K41" i="1"/>
  <c r="L41" i="1"/>
  <c r="M41" i="1"/>
  <c r="O41" i="1"/>
  <c r="P41" i="1"/>
  <c r="R41" i="1"/>
  <c r="S41" i="1"/>
  <c r="E42" i="1"/>
  <c r="G42" i="1"/>
  <c r="H42" i="1"/>
  <c r="I42" i="1"/>
  <c r="K42" i="1"/>
  <c r="L42" i="1"/>
  <c r="M42" i="1"/>
  <c r="O42" i="1"/>
  <c r="P42" i="1"/>
  <c r="R42" i="1"/>
  <c r="S42" i="1"/>
  <c r="E43" i="1"/>
  <c r="G43" i="1"/>
  <c r="H43" i="1"/>
  <c r="I43" i="1"/>
  <c r="K43" i="1"/>
  <c r="L43" i="1"/>
  <c r="M43" i="1"/>
  <c r="O43" i="1"/>
  <c r="P43" i="1"/>
  <c r="R43" i="1"/>
  <c r="S43" i="1"/>
  <c r="E44" i="1"/>
  <c r="G44" i="1"/>
  <c r="H44" i="1"/>
  <c r="I44" i="1"/>
  <c r="K44" i="1"/>
  <c r="L44" i="1"/>
  <c r="M44" i="1"/>
  <c r="O44" i="1"/>
  <c r="P44" i="1"/>
  <c r="R44" i="1"/>
  <c r="S44" i="1"/>
  <c r="E45" i="1"/>
  <c r="G45" i="1"/>
  <c r="H45" i="1"/>
  <c r="I45" i="1"/>
  <c r="K45" i="1"/>
  <c r="L45" i="1"/>
  <c r="M45" i="1"/>
  <c r="O45" i="1"/>
  <c r="P45" i="1"/>
  <c r="R45" i="1"/>
  <c r="S45" i="1"/>
  <c r="E46" i="1"/>
  <c r="G46" i="1"/>
  <c r="H46" i="1"/>
  <c r="I46" i="1"/>
  <c r="K46" i="1"/>
  <c r="L46" i="1"/>
  <c r="M46" i="1"/>
  <c r="O46" i="1"/>
  <c r="P46" i="1"/>
  <c r="R46" i="1"/>
  <c r="S46" i="1"/>
  <c r="E47" i="1"/>
  <c r="G47" i="1"/>
  <c r="H47" i="1"/>
  <c r="I47" i="1"/>
  <c r="K47" i="1"/>
  <c r="L47" i="1"/>
  <c r="M47" i="1"/>
  <c r="O47" i="1"/>
  <c r="P47" i="1"/>
  <c r="R47" i="1"/>
  <c r="S47" i="1"/>
  <c r="E48" i="1"/>
  <c r="G48" i="1"/>
  <c r="H48" i="1"/>
  <c r="I48" i="1"/>
  <c r="K48" i="1"/>
  <c r="L48" i="1"/>
  <c r="M48" i="1"/>
  <c r="O48" i="1"/>
  <c r="P48" i="1"/>
  <c r="R48" i="1"/>
  <c r="S48" i="1"/>
  <c r="E49" i="1"/>
  <c r="G49" i="1"/>
  <c r="H49" i="1"/>
  <c r="I49" i="1"/>
  <c r="K49" i="1"/>
  <c r="L49" i="1"/>
  <c r="M49" i="1"/>
  <c r="O49" i="1"/>
  <c r="P49" i="1"/>
  <c r="R49" i="1"/>
  <c r="S49" i="1"/>
  <c r="E50" i="1"/>
  <c r="G50" i="1"/>
  <c r="H50" i="1"/>
  <c r="I50" i="1"/>
  <c r="K50" i="1"/>
  <c r="L50" i="1"/>
  <c r="M50" i="1"/>
  <c r="O50" i="1"/>
  <c r="P50" i="1"/>
  <c r="R50" i="1"/>
  <c r="S50" i="1"/>
  <c r="E51" i="1"/>
  <c r="G51" i="1"/>
  <c r="H51" i="1"/>
  <c r="I51" i="1"/>
  <c r="K51" i="1"/>
  <c r="L51" i="1"/>
  <c r="M51" i="1"/>
  <c r="O51" i="1"/>
  <c r="P51" i="1"/>
  <c r="R51" i="1"/>
  <c r="S51" i="1"/>
  <c r="E52" i="1"/>
  <c r="G52" i="1"/>
  <c r="H52" i="1"/>
  <c r="I52" i="1"/>
  <c r="K52" i="1"/>
  <c r="L52" i="1"/>
  <c r="M52" i="1"/>
  <c r="O52" i="1"/>
  <c r="P52" i="1"/>
  <c r="R52" i="1"/>
  <c r="S52" i="1"/>
  <c r="E53" i="1"/>
  <c r="G53" i="1"/>
  <c r="H53" i="1"/>
  <c r="I53" i="1"/>
  <c r="K53" i="1"/>
  <c r="L53" i="1"/>
  <c r="M53" i="1"/>
  <c r="O53" i="1"/>
  <c r="P53" i="1"/>
  <c r="R53" i="1"/>
  <c r="S53" i="1"/>
  <c r="E54" i="1"/>
  <c r="G54" i="1"/>
  <c r="H54" i="1"/>
  <c r="I54" i="1"/>
  <c r="K54" i="1"/>
  <c r="L54" i="1"/>
  <c r="M54" i="1"/>
  <c r="O54" i="1"/>
  <c r="P54" i="1"/>
  <c r="R54" i="1"/>
  <c r="S54" i="1"/>
  <c r="E55" i="1"/>
  <c r="G55" i="1"/>
  <c r="H55" i="1"/>
  <c r="I55" i="1"/>
  <c r="K55" i="1"/>
  <c r="L55" i="1"/>
  <c r="M55" i="1"/>
  <c r="O55" i="1"/>
  <c r="P55" i="1"/>
  <c r="R55" i="1"/>
  <c r="S55" i="1"/>
  <c r="E56" i="1"/>
  <c r="G56" i="1"/>
  <c r="H56" i="1"/>
  <c r="I56" i="1"/>
  <c r="K56" i="1"/>
  <c r="L56" i="1"/>
  <c r="M56" i="1"/>
  <c r="O56" i="1"/>
  <c r="P56" i="1"/>
  <c r="R56" i="1"/>
  <c r="S56" i="1"/>
  <c r="E57" i="1"/>
  <c r="G57" i="1"/>
  <c r="H57" i="1"/>
  <c r="I57" i="1"/>
  <c r="K57" i="1"/>
  <c r="L57" i="1"/>
  <c r="M57" i="1"/>
  <c r="O57" i="1"/>
  <c r="P57" i="1"/>
  <c r="R57" i="1"/>
  <c r="S57" i="1"/>
  <c r="E58" i="1"/>
  <c r="G58" i="1"/>
  <c r="H58" i="1"/>
  <c r="I58" i="1"/>
  <c r="K58" i="1"/>
  <c r="L58" i="1"/>
  <c r="M58" i="1"/>
  <c r="O58" i="1"/>
  <c r="P58" i="1"/>
  <c r="R58" i="1"/>
  <c r="S58" i="1"/>
  <c r="E59" i="1"/>
  <c r="G59" i="1"/>
  <c r="H59" i="1"/>
  <c r="I59" i="1"/>
  <c r="K59" i="1"/>
  <c r="L59" i="1"/>
  <c r="M59" i="1"/>
  <c r="O59" i="1"/>
  <c r="P59" i="1"/>
  <c r="R59" i="1"/>
  <c r="S59" i="1"/>
  <c r="E60" i="1"/>
  <c r="G60" i="1"/>
  <c r="H60" i="1"/>
  <c r="I60" i="1"/>
  <c r="K60" i="1"/>
  <c r="L60" i="1"/>
  <c r="M60" i="1"/>
  <c r="O60" i="1"/>
  <c r="P60" i="1"/>
  <c r="R60" i="1"/>
  <c r="S60" i="1"/>
  <c r="E61" i="1"/>
  <c r="G61" i="1"/>
  <c r="H61" i="1"/>
  <c r="I61" i="1"/>
  <c r="K61" i="1"/>
  <c r="L61" i="1"/>
  <c r="M61" i="1"/>
  <c r="O61" i="1"/>
  <c r="P61" i="1"/>
  <c r="R61" i="1"/>
  <c r="S61" i="1"/>
  <c r="E62" i="1"/>
  <c r="G62" i="1"/>
  <c r="H62" i="1"/>
  <c r="I62" i="1"/>
  <c r="K62" i="1"/>
  <c r="L62" i="1"/>
  <c r="M62" i="1"/>
  <c r="O62" i="1"/>
  <c r="P62" i="1"/>
  <c r="R62" i="1"/>
  <c r="S62" i="1"/>
  <c r="E63" i="1"/>
  <c r="G63" i="1"/>
  <c r="H63" i="1"/>
  <c r="I63" i="1"/>
  <c r="K63" i="1"/>
  <c r="L63" i="1"/>
  <c r="M63" i="1"/>
  <c r="O63" i="1"/>
  <c r="P63" i="1"/>
  <c r="R63" i="1"/>
  <c r="S63" i="1"/>
  <c r="E64" i="1"/>
  <c r="G64" i="1"/>
  <c r="H64" i="1"/>
  <c r="I64" i="1"/>
  <c r="K64" i="1"/>
  <c r="L64" i="1"/>
  <c r="M64" i="1"/>
  <c r="O64" i="1"/>
  <c r="P64" i="1"/>
  <c r="R64" i="1"/>
  <c r="S64" i="1"/>
  <c r="E65" i="1"/>
  <c r="G65" i="1"/>
  <c r="H65" i="1"/>
  <c r="I65" i="1"/>
  <c r="K65" i="1"/>
  <c r="L65" i="1"/>
  <c r="M65" i="1"/>
  <c r="O65" i="1"/>
  <c r="P65" i="1"/>
  <c r="R65" i="1"/>
  <c r="S65" i="1"/>
  <c r="E66" i="1"/>
  <c r="G66" i="1"/>
  <c r="H66" i="1"/>
  <c r="I66" i="1"/>
  <c r="K66" i="1"/>
  <c r="L66" i="1"/>
  <c r="M66" i="1"/>
  <c r="O66" i="1"/>
  <c r="P66" i="1"/>
  <c r="R66" i="1"/>
  <c r="S66" i="1"/>
  <c r="E67" i="1"/>
  <c r="G67" i="1"/>
  <c r="H67" i="1"/>
  <c r="I67" i="1"/>
  <c r="K67" i="1"/>
  <c r="L67" i="1"/>
  <c r="M67" i="1"/>
  <c r="O67" i="1"/>
  <c r="P67" i="1"/>
  <c r="R67" i="1"/>
  <c r="S67" i="1"/>
  <c r="E68" i="1"/>
  <c r="G68" i="1"/>
  <c r="H68" i="1"/>
  <c r="I68" i="1"/>
  <c r="K68" i="1"/>
  <c r="L68" i="1"/>
  <c r="M68" i="1"/>
  <c r="O68" i="1"/>
  <c r="P68" i="1"/>
  <c r="R68" i="1"/>
  <c r="S68" i="1"/>
  <c r="E69" i="1"/>
  <c r="G69" i="1"/>
  <c r="H69" i="1"/>
  <c r="I69" i="1"/>
  <c r="K69" i="1"/>
  <c r="L69" i="1"/>
  <c r="M69" i="1"/>
  <c r="O69" i="1"/>
  <c r="P69" i="1"/>
  <c r="R69" i="1"/>
  <c r="S69" i="1"/>
  <c r="E70" i="1"/>
  <c r="G70" i="1"/>
  <c r="H70" i="1"/>
  <c r="I70" i="1"/>
  <c r="K70" i="1"/>
  <c r="L70" i="1"/>
  <c r="M70" i="1"/>
  <c r="O70" i="1"/>
  <c r="P70" i="1"/>
  <c r="R70" i="1"/>
  <c r="S70" i="1"/>
  <c r="E71" i="1"/>
  <c r="G71" i="1"/>
  <c r="H71" i="1"/>
  <c r="I71" i="1"/>
  <c r="K71" i="1"/>
  <c r="L71" i="1"/>
  <c r="M71" i="1"/>
  <c r="O71" i="1"/>
  <c r="P71" i="1"/>
  <c r="R71" i="1"/>
  <c r="S71" i="1"/>
  <c r="E72" i="1"/>
  <c r="G72" i="1"/>
  <c r="H72" i="1"/>
  <c r="I72" i="1"/>
  <c r="K72" i="1"/>
  <c r="L72" i="1"/>
  <c r="M72" i="1"/>
  <c r="O72" i="1"/>
  <c r="P72" i="1"/>
  <c r="R72" i="1"/>
  <c r="S72" i="1"/>
  <c r="E73" i="1"/>
  <c r="G73" i="1"/>
  <c r="H73" i="1"/>
  <c r="I73" i="1"/>
  <c r="K73" i="1"/>
  <c r="L73" i="1"/>
  <c r="M73" i="1"/>
  <c r="O73" i="1"/>
  <c r="P73" i="1"/>
  <c r="R73" i="1"/>
  <c r="S73" i="1"/>
  <c r="E74" i="1"/>
  <c r="G74" i="1"/>
  <c r="H74" i="1"/>
  <c r="I74" i="1"/>
  <c r="K74" i="1"/>
  <c r="L74" i="1"/>
  <c r="M74" i="1"/>
  <c r="O74" i="1"/>
  <c r="P74" i="1"/>
  <c r="R74" i="1"/>
  <c r="S74" i="1"/>
  <c r="E75" i="1"/>
  <c r="G75" i="1"/>
  <c r="H75" i="1"/>
  <c r="I75" i="1"/>
  <c r="K75" i="1"/>
  <c r="L75" i="1"/>
  <c r="M75" i="1"/>
  <c r="O75" i="1"/>
  <c r="P75" i="1"/>
  <c r="R75" i="1"/>
  <c r="S75" i="1"/>
  <c r="E76" i="1"/>
  <c r="G76" i="1"/>
  <c r="H76" i="1"/>
  <c r="I76" i="1"/>
  <c r="K76" i="1"/>
  <c r="L76" i="1"/>
  <c r="M76" i="1"/>
  <c r="O76" i="1"/>
  <c r="P76" i="1"/>
  <c r="R76" i="1"/>
  <c r="S76" i="1"/>
  <c r="E77" i="1"/>
  <c r="G77" i="1"/>
  <c r="H77" i="1"/>
  <c r="I77" i="1"/>
  <c r="K77" i="1"/>
  <c r="L77" i="1"/>
  <c r="M77" i="1"/>
  <c r="O77" i="1"/>
  <c r="P77" i="1"/>
  <c r="R77" i="1"/>
  <c r="S77" i="1"/>
  <c r="E78" i="1"/>
  <c r="G78" i="1"/>
  <c r="H78" i="1"/>
  <c r="I78" i="1"/>
  <c r="K78" i="1"/>
  <c r="L78" i="1"/>
  <c r="M78" i="1"/>
  <c r="O78" i="1"/>
  <c r="P78" i="1"/>
  <c r="R78" i="1"/>
  <c r="S78" i="1"/>
  <c r="E79" i="1"/>
  <c r="G79" i="1"/>
  <c r="H79" i="1"/>
  <c r="I79" i="1"/>
  <c r="K79" i="1"/>
  <c r="L79" i="1"/>
  <c r="M79" i="1"/>
  <c r="O79" i="1"/>
  <c r="P79" i="1"/>
  <c r="R79" i="1"/>
  <c r="S79" i="1"/>
  <c r="E80" i="1"/>
  <c r="G80" i="1"/>
  <c r="H80" i="1"/>
  <c r="I80" i="1"/>
  <c r="K80" i="1"/>
  <c r="L80" i="1"/>
  <c r="M80" i="1"/>
  <c r="O80" i="1"/>
  <c r="P80" i="1"/>
  <c r="R80" i="1"/>
  <c r="S80" i="1"/>
  <c r="E81" i="1"/>
  <c r="G81" i="1"/>
  <c r="H81" i="1"/>
  <c r="I81" i="1"/>
  <c r="K81" i="1"/>
  <c r="L81" i="1"/>
  <c r="M81" i="1"/>
  <c r="O81" i="1"/>
  <c r="P81" i="1"/>
  <c r="R81" i="1"/>
  <c r="S81" i="1"/>
  <c r="E82" i="1"/>
  <c r="G82" i="1"/>
  <c r="H82" i="1"/>
  <c r="I82" i="1"/>
  <c r="K82" i="1"/>
  <c r="L82" i="1"/>
  <c r="M82" i="1"/>
  <c r="O82" i="1"/>
  <c r="P82" i="1"/>
  <c r="R82" i="1"/>
  <c r="S82" i="1"/>
  <c r="E83" i="1"/>
  <c r="G83" i="1"/>
  <c r="H83" i="1"/>
  <c r="I83" i="1"/>
  <c r="K83" i="1"/>
  <c r="L83" i="1"/>
  <c r="M83" i="1"/>
  <c r="O83" i="1"/>
  <c r="P83" i="1"/>
  <c r="R83" i="1"/>
  <c r="S83" i="1"/>
  <c r="E84" i="1"/>
  <c r="G84" i="1"/>
  <c r="H84" i="1"/>
  <c r="I84" i="1"/>
  <c r="K84" i="1"/>
  <c r="L84" i="1"/>
  <c r="M84" i="1"/>
  <c r="O84" i="1"/>
  <c r="P84" i="1"/>
  <c r="R84" i="1"/>
  <c r="S84" i="1"/>
  <c r="E85" i="1"/>
  <c r="G85" i="1"/>
  <c r="H85" i="1"/>
  <c r="I85" i="1"/>
  <c r="K85" i="1"/>
  <c r="L85" i="1"/>
  <c r="M85" i="1"/>
  <c r="O85" i="1"/>
  <c r="P85" i="1"/>
  <c r="R85" i="1"/>
  <c r="S85" i="1"/>
  <c r="E86" i="1"/>
  <c r="G86" i="1"/>
  <c r="H86" i="1"/>
  <c r="I86" i="1"/>
  <c r="K86" i="1"/>
  <c r="L86" i="1"/>
  <c r="M86" i="1"/>
  <c r="O86" i="1"/>
  <c r="P86" i="1"/>
  <c r="R86" i="1"/>
  <c r="S86" i="1"/>
  <c r="E87" i="1"/>
  <c r="G87" i="1"/>
  <c r="H87" i="1"/>
  <c r="I87" i="1"/>
  <c r="K87" i="1"/>
  <c r="L87" i="1"/>
  <c r="M87" i="1"/>
  <c r="O87" i="1"/>
  <c r="P87" i="1"/>
  <c r="R87" i="1"/>
  <c r="S87" i="1"/>
  <c r="E88" i="1"/>
  <c r="G88" i="1"/>
  <c r="H88" i="1"/>
  <c r="I88" i="1"/>
  <c r="K88" i="1"/>
  <c r="L88" i="1"/>
  <c r="M88" i="1"/>
  <c r="O88" i="1"/>
  <c r="P88" i="1"/>
  <c r="R88" i="1"/>
  <c r="S88" i="1"/>
  <c r="E89" i="1"/>
  <c r="G89" i="1"/>
  <c r="H89" i="1"/>
  <c r="I89" i="1"/>
  <c r="K89" i="1"/>
  <c r="L89" i="1"/>
  <c r="M89" i="1"/>
  <c r="O89" i="1"/>
  <c r="P89" i="1"/>
  <c r="R89" i="1"/>
  <c r="S89" i="1"/>
  <c r="E90" i="1"/>
  <c r="G90" i="1"/>
  <c r="H90" i="1"/>
  <c r="I90" i="1"/>
  <c r="K90" i="1"/>
  <c r="L90" i="1"/>
  <c r="M90" i="1"/>
  <c r="O90" i="1"/>
  <c r="P90" i="1"/>
  <c r="R90" i="1"/>
  <c r="S90" i="1"/>
  <c r="E91" i="1"/>
  <c r="G91" i="1"/>
  <c r="H91" i="1"/>
  <c r="I91" i="1"/>
  <c r="K91" i="1"/>
  <c r="L91" i="1"/>
  <c r="M91" i="1"/>
  <c r="O91" i="1"/>
  <c r="P91" i="1"/>
  <c r="R91" i="1"/>
  <c r="S91" i="1"/>
  <c r="B92" i="1"/>
  <c r="E92" i="1"/>
  <c r="G92" i="1"/>
  <c r="H92" i="1"/>
  <c r="I92" i="1"/>
  <c r="J92" i="1"/>
  <c r="K92" i="1"/>
  <c r="L92" i="1"/>
  <c r="M92" i="1"/>
  <c r="O92" i="1"/>
  <c r="P92" i="1"/>
  <c r="R92" i="1"/>
  <c r="S92" i="1"/>
</calcChain>
</file>

<file path=xl/sharedStrings.xml><?xml version="1.0" encoding="utf-8"?>
<sst xmlns="http://schemas.openxmlformats.org/spreadsheetml/2006/main" count="56" uniqueCount="36">
  <si>
    <t>Libor</t>
  </si>
  <si>
    <t>Orig '01-'03</t>
  </si>
  <si>
    <t>Libor+400</t>
  </si>
  <si>
    <t>Orig '03-</t>
  </si>
  <si>
    <t xml:space="preserve"> </t>
  </si>
  <si>
    <t>Date</t>
  </si>
  <si>
    <t>Days</t>
  </si>
  <si>
    <t>Curve</t>
  </si>
  <si>
    <t>Volume</t>
  </si>
  <si>
    <t>Lib PV Vol</t>
  </si>
  <si>
    <t>PV VOL*P</t>
  </si>
  <si>
    <t>Basis</t>
  </si>
  <si>
    <t>Total</t>
  </si>
  <si>
    <t>Fixed Price</t>
  </si>
  <si>
    <t>Libor+400*Price</t>
  </si>
  <si>
    <t>Index</t>
  </si>
  <si>
    <t>NPV Pay</t>
  </si>
  <si>
    <t>Libor+4 Vol</t>
  </si>
  <si>
    <t>Month</t>
  </si>
  <si>
    <t>Nymex</t>
  </si>
  <si>
    <t>National Price</t>
  </si>
  <si>
    <t>400 + Ovg.</t>
  </si>
  <si>
    <t>Total Overage</t>
  </si>
  <si>
    <t>Total National</t>
  </si>
  <si>
    <t>NYMEX</t>
  </si>
  <si>
    <t>BASIS</t>
  </si>
  <si>
    <t>INDEX</t>
  </si>
  <si>
    <t>Overage</t>
  </si>
  <si>
    <t>Total Value of Contract</t>
  </si>
  <si>
    <t>Discount Factor</t>
  </si>
  <si>
    <t>Interest Rate</t>
  </si>
  <si>
    <t>Libor Spread</t>
  </si>
  <si>
    <t>EFP Basis</t>
  </si>
  <si>
    <t>National</t>
  </si>
  <si>
    <t>Change</t>
  </si>
  <si>
    <t xml:space="preserve">Live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</si>
</sst>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00"/>
    <numFmt numFmtId="165" formatCode="#,##0.000_);\(#,##0.000\)"/>
    <numFmt numFmtId="166" formatCode="0.0000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0" fillId="2" borderId="0" xfId="0" applyFill="1"/>
    <xf numFmtId="17" fontId="0" fillId="0" borderId="0" xfId="0" applyNumberFormat="1"/>
    <xf numFmtId="44" fontId="0" fillId="3" borderId="0" xfId="0" applyNumberFormat="1" applyFill="1"/>
    <xf numFmtId="0" fontId="0" fillId="3" borderId="0" xfId="0" applyFill="1"/>
    <xf numFmtId="44" fontId="0" fillId="3" borderId="0" xfId="1" applyFont="1" applyFill="1"/>
    <xf numFmtId="44" fontId="2" fillId="3" borderId="0" xfId="1" applyFont="1" applyFill="1"/>
    <xf numFmtId="164" fontId="0" fillId="3" borderId="0" xfId="0" applyNumberFormat="1" applyFill="1"/>
    <xf numFmtId="164" fontId="2" fillId="3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2" borderId="0" xfId="0" applyNumberFormat="1" applyFill="1"/>
    <xf numFmtId="17" fontId="0" fillId="2" borderId="0" xfId="0" applyNumberFormat="1" applyFill="1"/>
    <xf numFmtId="164" fontId="0" fillId="4" borderId="0" xfId="0" applyNumberFormat="1" applyFill="1"/>
    <xf numFmtId="164" fontId="2" fillId="4" borderId="0" xfId="0" applyNumberFormat="1" applyFont="1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1" fontId="2" fillId="2" borderId="1" xfId="0" applyNumberFormat="1" applyFont="1" applyFill="1" applyBorder="1"/>
    <xf numFmtId="44" fontId="0" fillId="3" borderId="1" xfId="1" applyFont="1" applyFill="1" applyBorder="1"/>
    <xf numFmtId="0" fontId="0" fillId="0" borderId="0" xfId="0" applyBorder="1"/>
    <xf numFmtId="39" fontId="0" fillId="5" borderId="0" xfId="1" applyNumberFormat="1" applyFont="1" applyFill="1" applyBorder="1"/>
    <xf numFmtId="164" fontId="0" fillId="5" borderId="0" xfId="0" applyNumberFormat="1" applyFill="1" applyBorder="1"/>
    <xf numFmtId="0" fontId="0" fillId="5" borderId="0" xfId="0" applyFill="1" applyBorder="1"/>
    <xf numFmtId="39" fontId="0" fillId="5" borderId="0" xfId="1" applyNumberFormat="1" applyFont="1" applyFill="1"/>
    <xf numFmtId="44" fontId="0" fillId="5" borderId="0" xfId="0" applyNumberFormat="1" applyFill="1"/>
    <xf numFmtId="0" fontId="0" fillId="5" borderId="0" xfId="0" applyFill="1"/>
    <xf numFmtId="39" fontId="2" fillId="5" borderId="0" xfId="1" applyNumberFormat="1" applyFont="1" applyFill="1"/>
    <xf numFmtId="164" fontId="0" fillId="6" borderId="0" xfId="0" applyNumberFormat="1" applyFill="1"/>
    <xf numFmtId="164" fontId="2" fillId="6" borderId="0" xfId="0" applyNumberFormat="1" applyFont="1" applyFill="1"/>
    <xf numFmtId="164" fontId="4" fillId="6" borderId="0" xfId="0" applyNumberFormat="1" applyFont="1" applyFill="1"/>
    <xf numFmtId="17" fontId="0" fillId="2" borderId="2" xfId="0" applyNumberFormat="1" applyFill="1" applyBorder="1"/>
    <xf numFmtId="1" fontId="0" fillId="2" borderId="2" xfId="0" applyNumberFormat="1" applyFill="1" applyBorder="1"/>
    <xf numFmtId="164" fontId="0" fillId="4" borderId="2" xfId="0" applyNumberFormat="1" applyFill="1" applyBorder="1"/>
    <xf numFmtId="39" fontId="0" fillId="5" borderId="2" xfId="1" applyNumberFormat="1" applyFont="1" applyFill="1" applyBorder="1"/>
    <xf numFmtId="44" fontId="0" fillId="5" borderId="2" xfId="0" applyNumberFormat="1" applyFill="1" applyBorder="1"/>
    <xf numFmtId="44" fontId="0" fillId="3" borderId="2" xfId="1" applyFont="1" applyFill="1" applyBorder="1"/>
    <xf numFmtId="164" fontId="0" fillId="6" borderId="2" xfId="0" applyNumberFormat="1" applyFill="1" applyBorder="1"/>
    <xf numFmtId="0" fontId="0" fillId="0" borderId="2" xfId="0" applyBorder="1"/>
    <xf numFmtId="17" fontId="0" fillId="2" borderId="0" xfId="0" applyNumberFormat="1" applyFill="1" applyBorder="1"/>
    <xf numFmtId="1" fontId="0" fillId="2" borderId="0" xfId="0" applyNumberFormat="1" applyFill="1" applyBorder="1"/>
    <xf numFmtId="164" fontId="0" fillId="4" borderId="0" xfId="0" applyNumberFormat="1" applyFill="1" applyBorder="1"/>
    <xf numFmtId="44" fontId="0" fillId="5" borderId="0" xfId="0" applyNumberFormat="1" applyFill="1" applyBorder="1"/>
    <xf numFmtId="44" fontId="0" fillId="3" borderId="0" xfId="1" applyFont="1" applyFill="1" applyBorder="1"/>
    <xf numFmtId="164" fontId="0" fillId="6" borderId="0" xfId="0" applyNumberFormat="1" applyFill="1" applyBorder="1"/>
    <xf numFmtId="44" fontId="0" fillId="5" borderId="0" xfId="1" applyFont="1" applyFill="1"/>
    <xf numFmtId="44" fontId="2" fillId="5" borderId="0" xfId="1" applyFont="1" applyFill="1"/>
    <xf numFmtId="44" fontId="2" fillId="3" borderId="1" xfId="1" applyFont="1" applyFill="1" applyBorder="1"/>
    <xf numFmtId="44" fontId="2" fillId="5" borderId="0" xfId="0" applyNumberFormat="1" applyFont="1" applyFill="1"/>
    <xf numFmtId="44" fontId="2" fillId="3" borderId="0" xfId="0" applyNumberFormat="1" applyFont="1" applyFill="1"/>
    <xf numFmtId="44" fontId="3" fillId="3" borderId="1" xfId="1" applyFont="1" applyFill="1" applyBorder="1"/>
    <xf numFmtId="164" fontId="2" fillId="6" borderId="0" xfId="1" applyNumberFormat="1" applyFont="1" applyFill="1" applyBorder="1"/>
    <xf numFmtId="164" fontId="2" fillId="6" borderId="0" xfId="0" applyNumberFormat="1" applyFont="1" applyFill="1" applyBorder="1"/>
    <xf numFmtId="164" fontId="2" fillId="6" borderId="1" xfId="0" applyNumberFormat="1" applyFont="1" applyFill="1" applyBorder="1"/>
    <xf numFmtId="165" fontId="6" fillId="2" borderId="1" xfId="1" applyNumberFormat="1" applyFont="1" applyFill="1" applyBorder="1"/>
    <xf numFmtId="164" fontId="6" fillId="2" borderId="1" xfId="0" applyNumberFormat="1" applyFont="1" applyFill="1" applyBorder="1"/>
    <xf numFmtId="0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39" fontId="5" fillId="5" borderId="0" xfId="1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44" fontId="5" fillId="3" borderId="0" xfId="1" applyFont="1" applyFill="1" applyAlignment="1">
      <alignment horizontal="center"/>
    </xf>
    <xf numFmtId="44" fontId="5" fillId="5" borderId="0" xfId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39" fontId="0" fillId="3" borderId="0" xfId="1" applyNumberFormat="1" applyFont="1" applyFill="1"/>
    <xf numFmtId="39" fontId="0" fillId="3" borderId="0" xfId="1" applyNumberFormat="1" applyFont="1" applyFill="1" applyBorder="1"/>
    <xf numFmtId="39" fontId="0" fillId="3" borderId="2" xfId="1" applyNumberFormat="1" applyFont="1" applyFill="1" applyBorder="1"/>
    <xf numFmtId="44" fontId="2" fillId="3" borderId="3" xfId="1" applyFont="1" applyFill="1" applyBorder="1"/>
    <xf numFmtId="44" fontId="2" fillId="5" borderId="1" xfId="1" applyFont="1" applyFill="1" applyBorder="1"/>
    <xf numFmtId="169" fontId="2" fillId="3" borderId="1" xfId="1" applyNumberFormat="1" applyFont="1" applyFill="1" applyBorder="1"/>
    <xf numFmtId="169" fontId="0" fillId="0" borderId="4" xfId="1" applyNumberFormat="1" applyFont="1" applyBorder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70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44" fontId="2" fillId="3" borderId="0" xfId="1" applyFont="1" applyFill="1" applyBorder="1"/>
    <xf numFmtId="164" fontId="2" fillId="2" borderId="0" xfId="0" applyNumberFormat="1" applyFont="1" applyFill="1" applyBorder="1"/>
    <xf numFmtId="1" fontId="2" fillId="2" borderId="0" xfId="0" applyNumberFormat="1" applyFont="1" applyFill="1" applyBorder="1"/>
    <xf numFmtId="165" fontId="6" fillId="2" borderId="0" xfId="1" applyNumberFormat="1" applyFont="1" applyFill="1" applyBorder="1"/>
    <xf numFmtId="164" fontId="6" fillId="2" borderId="0" xfId="0" applyNumberFormat="1" applyFont="1" applyFill="1" applyBorder="1"/>
    <xf numFmtId="1" fontId="0" fillId="4" borderId="0" xfId="0" applyNumberFormat="1" applyFill="1"/>
    <xf numFmtId="164" fontId="0" fillId="2" borderId="0" xfId="0" applyNumberFormat="1" applyFill="1"/>
    <xf numFmtId="0" fontId="2" fillId="5" borderId="0" xfId="0" applyFont="1" applyFill="1"/>
    <xf numFmtId="164" fontId="0" fillId="5" borderId="0" xfId="0" applyNumberFormat="1" applyFill="1"/>
    <xf numFmtId="1" fontId="0" fillId="5" borderId="0" xfId="0" applyNumberFormat="1" applyFill="1"/>
    <xf numFmtId="164" fontId="2" fillId="4" borderId="0" xfId="0" applyNumberFormat="1" applyFont="1" applyFill="1" applyBorder="1"/>
    <xf numFmtId="1" fontId="2" fillId="4" borderId="0" xfId="0" applyNumberFormat="1" applyFont="1" applyFill="1" applyBorder="1"/>
    <xf numFmtId="165" fontId="6" fillId="4" borderId="0" xfId="1" applyNumberFormat="1" applyFont="1" applyFill="1" applyBorder="1"/>
    <xf numFmtId="164" fontId="6" fillId="4" borderId="0" xfId="0" applyNumberFormat="1" applyFont="1" applyFill="1" applyBorder="1"/>
    <xf numFmtId="1" fontId="5" fillId="4" borderId="0" xfId="0" applyNumberFormat="1" applyFont="1" applyFill="1" applyAlignment="1">
      <alignment horizontal="center"/>
    </xf>
    <xf numFmtId="1" fontId="2" fillId="4" borderId="0" xfId="0" applyNumberFormat="1" applyFont="1" applyFill="1"/>
    <xf numFmtId="164" fontId="2" fillId="6" borderId="1" xfId="0" applyNumberFormat="1" applyFont="1" applyFill="1" applyBorder="1" applyAlignment="1">
      <alignment horizontal="center"/>
    </xf>
    <xf numFmtId="44" fontId="2" fillId="3" borderId="5" xfId="1" applyFont="1" applyFill="1" applyBorder="1" applyAlignment="1">
      <alignment horizontal="center"/>
    </xf>
    <xf numFmtId="44" fontId="2" fillId="3" borderId="6" xfId="1" applyFont="1" applyFill="1" applyBorder="1" applyAlignment="1">
      <alignment horizontal="center"/>
    </xf>
    <xf numFmtId="44" fontId="2" fillId="3" borderId="3" xfId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model/Ng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"/>
      <sheetName val="MAIN"/>
      <sheetName val="CALC"/>
      <sheetName val="CURVES"/>
      <sheetName val="Pricing Macros"/>
      <sheetName val="Fetching Macros"/>
    </sheetNames>
    <sheetDataSet>
      <sheetData sheetId="0"/>
      <sheetData sheetId="1">
        <row r="2">
          <cell r="C2">
            <v>36901</v>
          </cell>
        </row>
        <row r="3">
          <cell r="Z3">
            <v>0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tabSelected="1" zoomScale="69" workbookViewId="0">
      <selection activeCell="C1" sqref="C1"/>
    </sheetView>
  </sheetViews>
  <sheetFormatPr defaultRowHeight="12.75" x14ac:dyDescent="0.2"/>
  <cols>
    <col min="1" max="1" width="13.5703125" style="2" bestFit="1" customWidth="1"/>
    <col min="2" max="2" width="6.5703125" style="12" bestFit="1" customWidth="1"/>
    <col min="3" max="3" width="9.7109375" style="12" bestFit="1" customWidth="1"/>
    <col min="4" max="4" width="6.5703125" style="88" customWidth="1"/>
    <col min="5" max="5" width="9.140625" style="26"/>
    <col min="6" max="6" width="5.7109375" style="14" bestFit="1" customWidth="1"/>
    <col min="7" max="7" width="14.7109375" style="24" customWidth="1"/>
    <col min="8" max="8" width="14.85546875" style="26" bestFit="1" customWidth="1"/>
    <col min="9" max="9" width="15.42578125" style="26" bestFit="1" customWidth="1"/>
    <col min="10" max="10" width="9.85546875" style="28" bestFit="1" customWidth="1"/>
    <col min="11" max="11" width="18" style="6" bestFit="1" customWidth="1"/>
    <col min="12" max="12" width="15.28515625" style="6" bestFit="1" customWidth="1"/>
    <col min="13" max="13" width="16.140625" style="6" bestFit="1" customWidth="1"/>
    <col min="14" max="14" width="9.140625" style="28"/>
    <col min="15" max="15" width="18.5703125" style="45" bestFit="1" customWidth="1"/>
    <col min="16" max="16" width="17.5703125" style="8" bestFit="1" customWidth="1"/>
    <col min="17" max="17" width="9.140625" style="28"/>
    <col min="18" max="18" width="15.7109375" style="26" bestFit="1" customWidth="1"/>
    <col min="19" max="19" width="15.28515625" style="5" bestFit="1" customWidth="1"/>
  </cols>
  <sheetData>
    <row r="1" spans="1:19" x14ac:dyDescent="0.2">
      <c r="G1" s="27"/>
      <c r="H1" s="73"/>
      <c r="J1" s="99" t="s">
        <v>24</v>
      </c>
      <c r="K1" s="99"/>
      <c r="L1" s="100" t="s">
        <v>25</v>
      </c>
      <c r="M1" s="100"/>
    </row>
    <row r="2" spans="1:19" x14ac:dyDescent="0.2">
      <c r="A2" s="16" t="s">
        <v>13</v>
      </c>
      <c r="B2" s="17">
        <v>2.1549999999999998</v>
      </c>
      <c r="C2" s="84"/>
      <c r="D2" s="93"/>
      <c r="G2" s="21"/>
      <c r="H2" s="25"/>
      <c r="I2" s="75"/>
      <c r="J2" s="53" t="s">
        <v>0</v>
      </c>
      <c r="K2" s="19">
        <f>I92</f>
        <v>28517135.266686548</v>
      </c>
      <c r="L2" s="69" t="s">
        <v>0</v>
      </c>
      <c r="M2" s="19">
        <f>O92</f>
        <v>1537845.6872188363</v>
      </c>
    </row>
    <row r="3" spans="1:19" x14ac:dyDescent="0.2">
      <c r="A3" s="16" t="s">
        <v>8</v>
      </c>
      <c r="B3" s="18">
        <v>6000</v>
      </c>
      <c r="C3" s="85"/>
      <c r="D3" s="94"/>
      <c r="G3" s="21"/>
      <c r="H3" s="74"/>
      <c r="I3" s="75"/>
      <c r="J3" s="53" t="s">
        <v>33</v>
      </c>
      <c r="K3" s="19">
        <f>M92</f>
        <v>25996117.149783216</v>
      </c>
      <c r="L3" s="69" t="s">
        <v>33</v>
      </c>
      <c r="M3" s="19">
        <f>P92</f>
        <v>1404880.8878104512</v>
      </c>
    </row>
    <row r="4" spans="1:19" x14ac:dyDescent="0.2">
      <c r="G4" s="21"/>
      <c r="H4" s="75"/>
      <c r="I4" s="75"/>
      <c r="J4" s="53" t="s">
        <v>27</v>
      </c>
      <c r="K4" s="47">
        <f>K2-K3</f>
        <v>2521018.1169033311</v>
      </c>
      <c r="L4" s="69" t="s">
        <v>27</v>
      </c>
      <c r="M4" s="47">
        <f>M2-M3</f>
        <v>132964.79940838506</v>
      </c>
    </row>
    <row r="5" spans="1:19" x14ac:dyDescent="0.2">
      <c r="A5" s="2" t="s">
        <v>31</v>
      </c>
      <c r="G5" s="21"/>
      <c r="H5" s="23"/>
      <c r="I5" s="23"/>
      <c r="L5" s="101" t="s">
        <v>26</v>
      </c>
      <c r="M5" s="102"/>
      <c r="O5" s="70" t="s">
        <v>23</v>
      </c>
      <c r="P5" s="71">
        <f>K3+M3+M6</f>
        <v>27581306.468429442</v>
      </c>
    </row>
    <row r="6" spans="1:19" x14ac:dyDescent="0.2">
      <c r="E6" s="90"/>
      <c r="G6" s="21"/>
      <c r="H6" s="22"/>
      <c r="I6" s="22"/>
      <c r="J6" s="51"/>
      <c r="K6" s="43"/>
      <c r="L6" s="47" t="s">
        <v>0</v>
      </c>
      <c r="M6" s="50">
        <f>R92</f>
        <v>180308.43083577705</v>
      </c>
      <c r="N6" s="29"/>
      <c r="O6" s="70" t="s">
        <v>22</v>
      </c>
      <c r="P6" s="71">
        <f>K4+M4+M8</f>
        <v>2664867.0362851168</v>
      </c>
    </row>
    <row r="7" spans="1:19" x14ac:dyDescent="0.2">
      <c r="A7" s="16" t="s">
        <v>1</v>
      </c>
      <c r="B7" s="54">
        <v>0</v>
      </c>
      <c r="C7" s="86"/>
      <c r="D7" s="95"/>
      <c r="E7" s="90"/>
      <c r="G7" s="21"/>
      <c r="H7" s="22"/>
      <c r="I7" s="22"/>
      <c r="J7" s="44"/>
      <c r="K7" s="43"/>
      <c r="L7" s="47" t="s">
        <v>33</v>
      </c>
      <c r="M7" s="50">
        <f>S92</f>
        <v>169424.31086237624</v>
      </c>
    </row>
    <row r="8" spans="1:19" x14ac:dyDescent="0.2">
      <c r="A8" s="16" t="s">
        <v>3</v>
      </c>
      <c r="B8" s="54">
        <v>0</v>
      </c>
      <c r="C8" s="86"/>
      <c r="D8" s="95"/>
      <c r="E8" s="90"/>
      <c r="G8" s="21"/>
      <c r="H8" s="23"/>
      <c r="I8" s="23"/>
      <c r="J8" s="52"/>
      <c r="K8" s="43"/>
      <c r="L8" s="47" t="s">
        <v>27</v>
      </c>
      <c r="M8" s="47">
        <f>M6-M7</f>
        <v>10884.119973400811</v>
      </c>
      <c r="N8" s="29"/>
      <c r="O8" s="46"/>
      <c r="P8" s="9"/>
      <c r="Q8" s="30"/>
    </row>
    <row r="9" spans="1:19" x14ac:dyDescent="0.2">
      <c r="A9" s="16" t="s">
        <v>11</v>
      </c>
      <c r="B9" s="55">
        <v>0</v>
      </c>
      <c r="C9" s="87"/>
      <c r="D9" s="96"/>
      <c r="G9" s="21"/>
      <c r="H9" s="23"/>
      <c r="I9" s="23"/>
      <c r="J9" s="44"/>
      <c r="K9" s="43"/>
    </row>
    <row r="10" spans="1:19" x14ac:dyDescent="0.2">
      <c r="A10" s="16" t="s">
        <v>15</v>
      </c>
      <c r="B10" s="55">
        <v>0</v>
      </c>
      <c r="C10" s="87"/>
      <c r="D10" s="96"/>
      <c r="G10" s="21"/>
      <c r="H10" s="23" t="s">
        <v>4</v>
      </c>
      <c r="I10" s="23"/>
      <c r="J10" s="52"/>
      <c r="K10" s="83"/>
    </row>
    <row r="11" spans="1:19" x14ac:dyDescent="0.2">
      <c r="A11" s="10"/>
      <c r="G11" s="21"/>
      <c r="H11" s="23"/>
      <c r="I11" s="23"/>
      <c r="M11" s="6" t="s">
        <v>20</v>
      </c>
      <c r="P11" s="8" t="s">
        <v>20</v>
      </c>
      <c r="S11" s="5" t="s">
        <v>20</v>
      </c>
    </row>
    <row r="12" spans="1:19" s="65" customFormat="1" x14ac:dyDescent="0.2">
      <c r="A12" s="56" t="s">
        <v>5</v>
      </c>
      <c r="B12" s="57" t="s">
        <v>6</v>
      </c>
      <c r="C12" s="57" t="s">
        <v>34</v>
      </c>
      <c r="D12" s="97" t="s">
        <v>7</v>
      </c>
      <c r="E12" s="60" t="s">
        <v>35</v>
      </c>
      <c r="F12" s="58" t="s">
        <v>0</v>
      </c>
      <c r="G12" s="59" t="s">
        <v>9</v>
      </c>
      <c r="H12" s="60" t="s">
        <v>10</v>
      </c>
      <c r="I12" s="60" t="s">
        <v>16</v>
      </c>
      <c r="J12" s="61" t="s">
        <v>2</v>
      </c>
      <c r="K12" s="62" t="s">
        <v>17</v>
      </c>
      <c r="L12" s="62" t="s">
        <v>14</v>
      </c>
      <c r="M12" s="64" t="s">
        <v>21</v>
      </c>
      <c r="N12" s="61" t="s">
        <v>11</v>
      </c>
      <c r="O12" s="63" t="s">
        <v>0</v>
      </c>
      <c r="P12" s="64" t="s">
        <v>21</v>
      </c>
      <c r="Q12" s="61" t="s">
        <v>15</v>
      </c>
      <c r="R12" s="63" t="s">
        <v>0</v>
      </c>
      <c r="S12" s="64" t="s">
        <v>21</v>
      </c>
    </row>
    <row r="13" spans="1:19" x14ac:dyDescent="0.2">
      <c r="A13" s="13">
        <v>36923</v>
      </c>
      <c r="B13" s="12">
        <v>28</v>
      </c>
      <c r="C13" s="89">
        <v>0</v>
      </c>
      <c r="D13" s="14">
        <v>9.8140000000000001</v>
      </c>
      <c r="E13" s="91">
        <f>C13+D13</f>
        <v>9.8140000000000001</v>
      </c>
      <c r="F13" s="14">
        <v>0.9962132463088903</v>
      </c>
      <c r="G13" s="24">
        <f>F13*($B$3*B13)</f>
        <v>167363.82537989356</v>
      </c>
      <c r="H13" s="25">
        <f>G13*E13</f>
        <v>1642508.5822782754</v>
      </c>
      <c r="I13" s="25">
        <f>(E13-$B$2)*G13</f>
        <v>1281839.5385846049</v>
      </c>
      <c r="J13" s="28">
        <v>0.99380466673796941</v>
      </c>
      <c r="K13" s="66">
        <f t="shared" ref="K13:K44" si="0">($B$3*B13)*J13</f>
        <v>166959.18401197885</v>
      </c>
      <c r="L13" s="6">
        <f t="shared" ref="L13:L44" si="1">((E13-$B$7)*K13)</f>
        <v>1638537.4318935606</v>
      </c>
      <c r="M13" s="6">
        <f t="shared" ref="M13:M35" si="2">((E13-$B$7)-$B$2)*K13</f>
        <v>1278740.3903477462</v>
      </c>
      <c r="N13" s="28">
        <v>0.68</v>
      </c>
      <c r="O13" s="45">
        <f t="shared" ref="O13:O44" si="3">N13*G13</f>
        <v>113807.40125832763</v>
      </c>
      <c r="P13" s="6">
        <f t="shared" ref="P13:P44" si="4">((N13-$B$9))*K13</f>
        <v>113532.24512814563</v>
      </c>
      <c r="Q13" s="28">
        <v>0.12</v>
      </c>
      <c r="R13" s="45">
        <f t="shared" ref="R13:R44" si="5">Q13*G13</f>
        <v>20083.659045587228</v>
      </c>
      <c r="S13" s="4">
        <f t="shared" ref="S13:S44" si="6">(Q13-$B$10)*K13</f>
        <v>20035.102081437461</v>
      </c>
    </row>
    <row r="14" spans="1:19" x14ac:dyDescent="0.2">
      <c r="A14" s="13">
        <v>36951</v>
      </c>
      <c r="B14" s="12">
        <v>31</v>
      </c>
      <c r="C14" s="89">
        <v>0</v>
      </c>
      <c r="D14" s="14">
        <v>9.1649999999999991</v>
      </c>
      <c r="E14" s="91">
        <f t="shared" ref="E14:E77" si="7">C14+D14</f>
        <v>9.1649999999999991</v>
      </c>
      <c r="F14" s="14">
        <v>0.99183464042352165</v>
      </c>
      <c r="G14" s="24">
        <f t="shared" ref="G14:G77" si="8">F14*($B$3*B14)</f>
        <v>184481.24311877502</v>
      </c>
      <c r="H14" s="25">
        <f t="shared" ref="H14:H77" si="9">G14*E14</f>
        <v>1690770.5931835729</v>
      </c>
      <c r="I14" s="25">
        <f t="shared" ref="I14:I77" si="10">(E14-$B$2)*G14</f>
        <v>1293213.5142626129</v>
      </c>
      <c r="J14" s="28">
        <v>0.98652115861587331</v>
      </c>
      <c r="K14" s="66">
        <f t="shared" si="0"/>
        <v>183492.93550255243</v>
      </c>
      <c r="L14" s="6">
        <f t="shared" si="1"/>
        <v>1681712.7538808929</v>
      </c>
      <c r="M14" s="6">
        <f t="shared" si="2"/>
        <v>1286285.4778728925</v>
      </c>
      <c r="N14" s="28">
        <v>0.78</v>
      </c>
      <c r="O14" s="45">
        <f t="shared" si="3"/>
        <v>143895.36963264452</v>
      </c>
      <c r="P14" s="6">
        <f t="shared" si="4"/>
        <v>143124.48969199089</v>
      </c>
      <c r="Q14" s="28">
        <v>0.12</v>
      </c>
      <c r="R14" s="45">
        <f t="shared" si="5"/>
        <v>22137.749174253</v>
      </c>
      <c r="S14" s="4">
        <f t="shared" si="6"/>
        <v>22019.152260306291</v>
      </c>
    </row>
    <row r="15" spans="1:19" x14ac:dyDescent="0.2">
      <c r="A15" s="13">
        <v>36982</v>
      </c>
      <c r="B15" s="12">
        <v>30</v>
      </c>
      <c r="C15" s="89">
        <v>0</v>
      </c>
      <c r="D15" s="14">
        <v>6.7750000000000004</v>
      </c>
      <c r="E15" s="91">
        <f t="shared" si="7"/>
        <v>6.7750000000000004</v>
      </c>
      <c r="F15" s="14">
        <v>0.98724595265973436</v>
      </c>
      <c r="G15" s="24">
        <f t="shared" si="8"/>
        <v>177704.2714787522</v>
      </c>
      <c r="H15" s="25">
        <f t="shared" si="9"/>
        <v>1203946.4392685462</v>
      </c>
      <c r="I15" s="25">
        <f t="shared" si="10"/>
        <v>820993.73423183535</v>
      </c>
      <c r="J15" s="28">
        <v>0.97874962547273592</v>
      </c>
      <c r="K15" s="66">
        <f t="shared" si="0"/>
        <v>176174.93258509247</v>
      </c>
      <c r="L15" s="6">
        <f t="shared" si="1"/>
        <v>1193585.1682640016</v>
      </c>
      <c r="M15" s="6">
        <f t="shared" si="2"/>
        <v>813928.18854312738</v>
      </c>
      <c r="N15" s="28">
        <v>0.16500000000000001</v>
      </c>
      <c r="O15" s="45">
        <f t="shared" si="3"/>
        <v>29321.204793994115</v>
      </c>
      <c r="P15" s="6">
        <f t="shared" si="4"/>
        <v>29068.863876540257</v>
      </c>
      <c r="Q15" s="28">
        <v>0.01</v>
      </c>
      <c r="R15" s="45">
        <f t="shared" si="5"/>
        <v>1777.0427147875221</v>
      </c>
      <c r="S15" s="4">
        <f t="shared" si="6"/>
        <v>1761.7493258509246</v>
      </c>
    </row>
    <row r="16" spans="1:19" x14ac:dyDescent="0.2">
      <c r="A16" s="13">
        <v>37012</v>
      </c>
      <c r="B16" s="12">
        <v>31</v>
      </c>
      <c r="C16" s="89">
        <v>0</v>
      </c>
      <c r="D16" s="14">
        <v>6.0449999999999999</v>
      </c>
      <c r="E16" s="91">
        <f t="shared" si="7"/>
        <v>6.0449999999999999</v>
      </c>
      <c r="F16" s="14">
        <v>0.98287348404831532</v>
      </c>
      <c r="G16" s="24">
        <f t="shared" si="8"/>
        <v>182814.46803298665</v>
      </c>
      <c r="H16" s="25">
        <f t="shared" si="9"/>
        <v>1105113.4592594043</v>
      </c>
      <c r="I16" s="25">
        <f t="shared" si="10"/>
        <v>711148.28064831812</v>
      </c>
      <c r="J16" s="28">
        <v>0.97133359619593018</v>
      </c>
      <c r="K16" s="66">
        <f t="shared" si="0"/>
        <v>180668.04889244301</v>
      </c>
      <c r="L16" s="6">
        <f t="shared" si="1"/>
        <v>1092138.3555548179</v>
      </c>
      <c r="M16" s="6">
        <f t="shared" si="2"/>
        <v>702798.71019160328</v>
      </c>
      <c r="N16" s="28">
        <v>0.16500000000000001</v>
      </c>
      <c r="O16" s="45">
        <f t="shared" si="3"/>
        <v>30164.387225442799</v>
      </c>
      <c r="P16" s="6">
        <f t="shared" si="4"/>
        <v>29810.228067253098</v>
      </c>
      <c r="Q16" s="28">
        <v>0.01</v>
      </c>
      <c r="R16" s="45">
        <f t="shared" si="5"/>
        <v>1828.1446803298666</v>
      </c>
      <c r="S16" s="4">
        <f t="shared" si="6"/>
        <v>1806.6804889244302</v>
      </c>
    </row>
    <row r="17" spans="1:19" x14ac:dyDescent="0.2">
      <c r="A17" s="13">
        <v>37043</v>
      </c>
      <c r="B17" s="12">
        <v>30</v>
      </c>
      <c r="C17" s="89">
        <v>0</v>
      </c>
      <c r="D17" s="14">
        <v>5.96</v>
      </c>
      <c r="E17" s="91">
        <f t="shared" si="7"/>
        <v>5.96</v>
      </c>
      <c r="F17" s="14">
        <v>0.97843197460155873</v>
      </c>
      <c r="G17" s="24">
        <f t="shared" si="8"/>
        <v>176117.75542828056</v>
      </c>
      <c r="H17" s="25">
        <f t="shared" si="9"/>
        <v>1049661.8223525521</v>
      </c>
      <c r="I17" s="25">
        <f t="shared" si="10"/>
        <v>670128.05940460763</v>
      </c>
      <c r="J17" s="28">
        <v>0.96378385370445196</v>
      </c>
      <c r="K17" s="66">
        <f t="shared" si="0"/>
        <v>173481.09366680135</v>
      </c>
      <c r="L17" s="6">
        <f t="shared" si="1"/>
        <v>1033947.318254136</v>
      </c>
      <c r="M17" s="6">
        <f t="shared" si="2"/>
        <v>660095.56140217918</v>
      </c>
      <c r="N17" s="28">
        <v>0.16500000000000001</v>
      </c>
      <c r="O17" s="45">
        <f t="shared" si="3"/>
        <v>29059.429645666296</v>
      </c>
      <c r="P17" s="6">
        <f t="shared" si="4"/>
        <v>28624.380455022223</v>
      </c>
      <c r="Q17" s="28">
        <v>0.01</v>
      </c>
      <c r="R17" s="45">
        <f t="shared" si="5"/>
        <v>1761.1775542828057</v>
      </c>
      <c r="S17" s="4">
        <f t="shared" si="6"/>
        <v>1734.8109366680135</v>
      </c>
    </row>
    <row r="18" spans="1:19" x14ac:dyDescent="0.2">
      <c r="A18" s="13">
        <v>37073</v>
      </c>
      <c r="B18" s="12">
        <v>31</v>
      </c>
      <c r="C18" s="89">
        <v>0</v>
      </c>
      <c r="D18" s="14">
        <v>5.94</v>
      </c>
      <c r="E18" s="91">
        <f t="shared" si="7"/>
        <v>5.94</v>
      </c>
      <c r="F18" s="14">
        <v>0.97424095345569961</v>
      </c>
      <c r="G18" s="24">
        <f t="shared" si="8"/>
        <v>181208.81734276013</v>
      </c>
      <c r="H18" s="25">
        <f t="shared" si="9"/>
        <v>1076380.3750159952</v>
      </c>
      <c r="I18" s="25">
        <f t="shared" si="10"/>
        <v>685875.37364234717</v>
      </c>
      <c r="J18" s="28">
        <v>0.95661838529425525</v>
      </c>
      <c r="K18" s="66">
        <f t="shared" si="0"/>
        <v>177931.01966473149</v>
      </c>
      <c r="L18" s="6">
        <f t="shared" si="1"/>
        <v>1056910.2568085052</v>
      </c>
      <c r="M18" s="6">
        <f t="shared" si="2"/>
        <v>673468.90943100874</v>
      </c>
      <c r="N18" s="28">
        <v>0.16500000000000001</v>
      </c>
      <c r="O18" s="45">
        <f t="shared" si="3"/>
        <v>29899.454861555423</v>
      </c>
      <c r="P18" s="6">
        <f t="shared" si="4"/>
        <v>29358.618244680696</v>
      </c>
      <c r="Q18" s="28">
        <v>0.01</v>
      </c>
      <c r="R18" s="45">
        <f t="shared" si="5"/>
        <v>1812.0881734276013</v>
      </c>
      <c r="S18" s="4">
        <f t="shared" si="6"/>
        <v>1779.310196647315</v>
      </c>
    </row>
    <row r="19" spans="1:19" x14ac:dyDescent="0.2">
      <c r="A19" s="13">
        <v>37104</v>
      </c>
      <c r="B19" s="12">
        <v>31</v>
      </c>
      <c r="C19" s="89">
        <v>0</v>
      </c>
      <c r="D19" s="14">
        <v>5.92</v>
      </c>
      <c r="E19" s="91">
        <f t="shared" si="7"/>
        <v>5.92</v>
      </c>
      <c r="F19" s="14">
        <v>0.96999758002956193</v>
      </c>
      <c r="G19" s="24">
        <f t="shared" si="8"/>
        <v>180419.54988549851</v>
      </c>
      <c r="H19" s="25">
        <f t="shared" si="9"/>
        <v>1068083.7353221511</v>
      </c>
      <c r="I19" s="25">
        <f t="shared" si="10"/>
        <v>679279.60531890194</v>
      </c>
      <c r="J19" s="28">
        <v>0.94933578021221143</v>
      </c>
      <c r="K19" s="66">
        <f t="shared" si="0"/>
        <v>176576.45511947133</v>
      </c>
      <c r="L19" s="6">
        <f t="shared" si="1"/>
        <v>1045332.6143072703</v>
      </c>
      <c r="M19" s="6">
        <f t="shared" si="2"/>
        <v>664810.35352480959</v>
      </c>
      <c r="N19" s="28">
        <v>0.16500000000000001</v>
      </c>
      <c r="O19" s="45">
        <f t="shared" si="3"/>
        <v>29769.225731107254</v>
      </c>
      <c r="P19" s="6">
        <f t="shared" si="4"/>
        <v>29135.115094712772</v>
      </c>
      <c r="Q19" s="28">
        <v>0.01</v>
      </c>
      <c r="R19" s="45">
        <f t="shared" si="5"/>
        <v>1804.1954988549851</v>
      </c>
      <c r="S19" s="4">
        <f t="shared" si="6"/>
        <v>1765.7645511947132</v>
      </c>
    </row>
    <row r="20" spans="1:19" x14ac:dyDescent="0.2">
      <c r="A20" s="13">
        <v>37135</v>
      </c>
      <c r="B20" s="12">
        <v>30</v>
      </c>
      <c r="C20" s="89">
        <v>0</v>
      </c>
      <c r="D20" s="14">
        <v>5.88</v>
      </c>
      <c r="E20" s="91">
        <f t="shared" si="7"/>
        <v>5.88</v>
      </c>
      <c r="F20" s="14">
        <v>0.965864130218132</v>
      </c>
      <c r="G20" s="24">
        <f t="shared" si="8"/>
        <v>173855.54343926377</v>
      </c>
      <c r="H20" s="25">
        <f t="shared" si="9"/>
        <v>1022270.5954228709</v>
      </c>
      <c r="I20" s="25">
        <f t="shared" si="10"/>
        <v>647611.89931125753</v>
      </c>
      <c r="J20" s="28">
        <v>0.94219611286563809</v>
      </c>
      <c r="K20" s="66">
        <f t="shared" si="0"/>
        <v>169595.30031581485</v>
      </c>
      <c r="L20" s="6">
        <f t="shared" si="1"/>
        <v>997220.36585699127</v>
      </c>
      <c r="M20" s="6">
        <f t="shared" si="2"/>
        <v>631742.49367641029</v>
      </c>
      <c r="N20" s="28">
        <v>0.16500000000000001</v>
      </c>
      <c r="O20" s="45">
        <f t="shared" si="3"/>
        <v>28686.164667478522</v>
      </c>
      <c r="P20" s="6">
        <f t="shared" si="4"/>
        <v>27983.224552109452</v>
      </c>
      <c r="Q20" s="28">
        <v>0.01</v>
      </c>
      <c r="R20" s="45">
        <f t="shared" si="5"/>
        <v>1738.5554343926378</v>
      </c>
      <c r="S20" s="4">
        <f t="shared" si="6"/>
        <v>1695.9530031581485</v>
      </c>
    </row>
    <row r="21" spans="1:19" x14ac:dyDescent="0.2">
      <c r="A21" s="13">
        <v>37165</v>
      </c>
      <c r="B21" s="12">
        <v>31</v>
      </c>
      <c r="C21" s="89">
        <v>0</v>
      </c>
      <c r="D21" s="14">
        <v>5.875</v>
      </c>
      <c r="E21" s="91">
        <f t="shared" si="7"/>
        <v>5.875</v>
      </c>
      <c r="F21" s="14">
        <v>0.9619107373901763</v>
      </c>
      <c r="G21" s="24">
        <f t="shared" si="8"/>
        <v>178915.3971545728</v>
      </c>
      <c r="H21" s="25">
        <f t="shared" si="9"/>
        <v>1051127.9582831152</v>
      </c>
      <c r="I21" s="25">
        <f t="shared" si="10"/>
        <v>665565.27741501085</v>
      </c>
      <c r="J21" s="28">
        <v>0.93536645101334936</v>
      </c>
      <c r="K21" s="66">
        <f t="shared" si="0"/>
        <v>173978.15988848297</v>
      </c>
      <c r="L21" s="6">
        <f t="shared" si="1"/>
        <v>1022121.6893448374</v>
      </c>
      <c r="M21" s="6">
        <f t="shared" si="2"/>
        <v>647198.75478515669</v>
      </c>
      <c r="N21" s="28">
        <v>0.16500000000000001</v>
      </c>
      <c r="O21" s="45">
        <f t="shared" si="3"/>
        <v>29521.040530504513</v>
      </c>
      <c r="P21" s="6">
        <f t="shared" si="4"/>
        <v>28706.39638159969</v>
      </c>
      <c r="Q21" s="28">
        <v>0.01</v>
      </c>
      <c r="R21" s="45">
        <f t="shared" si="5"/>
        <v>1789.1539715457279</v>
      </c>
      <c r="S21" s="4">
        <f t="shared" si="6"/>
        <v>1739.7815988848297</v>
      </c>
    </row>
    <row r="22" spans="1:19" x14ac:dyDescent="0.2">
      <c r="A22" s="13">
        <v>37196</v>
      </c>
      <c r="B22" s="12">
        <v>30</v>
      </c>
      <c r="C22" s="89">
        <v>0</v>
      </c>
      <c r="D22" s="14">
        <v>5.9670000000000005</v>
      </c>
      <c r="E22" s="91">
        <f t="shared" si="7"/>
        <v>5.9670000000000005</v>
      </c>
      <c r="F22" s="14">
        <v>0.95781594309699403</v>
      </c>
      <c r="G22" s="24">
        <f t="shared" si="8"/>
        <v>172406.86975745892</v>
      </c>
      <c r="H22" s="25">
        <f t="shared" si="9"/>
        <v>1028751.7918427575</v>
      </c>
      <c r="I22" s="25">
        <f t="shared" si="10"/>
        <v>657214.98751543346</v>
      </c>
      <c r="J22" s="28">
        <v>0.92833582872628695</v>
      </c>
      <c r="K22" s="66">
        <f t="shared" si="0"/>
        <v>167100.44917073165</v>
      </c>
      <c r="L22" s="6">
        <f t="shared" si="1"/>
        <v>997088.38020175579</v>
      </c>
      <c r="M22" s="6">
        <f t="shared" si="2"/>
        <v>636986.91223882919</v>
      </c>
      <c r="N22" s="28">
        <v>0.19</v>
      </c>
      <c r="O22" s="45">
        <f t="shared" si="3"/>
        <v>32757.305253917195</v>
      </c>
      <c r="P22" s="6">
        <f t="shared" si="4"/>
        <v>31749.085342439015</v>
      </c>
      <c r="Q22" s="28">
        <v>0.06</v>
      </c>
      <c r="R22" s="45">
        <f t="shared" si="5"/>
        <v>10344.412185447534</v>
      </c>
      <c r="S22" s="4">
        <f t="shared" si="6"/>
        <v>10026.026950243899</v>
      </c>
    </row>
    <row r="23" spans="1:19" x14ac:dyDescent="0.2">
      <c r="A23" s="13">
        <v>37226</v>
      </c>
      <c r="B23" s="12">
        <v>31</v>
      </c>
      <c r="C23" s="89">
        <v>0</v>
      </c>
      <c r="D23" s="14">
        <v>6.0770000000000008</v>
      </c>
      <c r="E23" s="91">
        <f t="shared" si="7"/>
        <v>6.0770000000000008</v>
      </c>
      <c r="F23" s="14">
        <v>0.95392253745241584</v>
      </c>
      <c r="G23" s="24">
        <f t="shared" si="8"/>
        <v>177429.59196614934</v>
      </c>
      <c r="H23" s="25">
        <f t="shared" si="9"/>
        <v>1078239.6303782896</v>
      </c>
      <c r="I23" s="25">
        <f t="shared" si="10"/>
        <v>695878.85969123791</v>
      </c>
      <c r="J23" s="28">
        <v>0.92163226397273279</v>
      </c>
      <c r="K23" s="66">
        <f t="shared" si="0"/>
        <v>171423.60109892831</v>
      </c>
      <c r="L23" s="6">
        <f t="shared" si="1"/>
        <v>1041741.2238781875</v>
      </c>
      <c r="M23" s="6">
        <f t="shared" si="2"/>
        <v>672323.36350999703</v>
      </c>
      <c r="N23" s="28">
        <v>0.19</v>
      </c>
      <c r="O23" s="45">
        <f t="shared" si="3"/>
        <v>33711.622473568372</v>
      </c>
      <c r="P23" s="6">
        <f t="shared" si="4"/>
        <v>32570.484208796381</v>
      </c>
      <c r="Q23" s="28">
        <v>0.06</v>
      </c>
      <c r="R23" s="45">
        <f t="shared" si="5"/>
        <v>10645.775517968959</v>
      </c>
      <c r="S23" s="4">
        <f t="shared" si="6"/>
        <v>10285.416065935698</v>
      </c>
    </row>
    <row r="24" spans="1:19" x14ac:dyDescent="0.2">
      <c r="A24" s="13">
        <v>37257</v>
      </c>
      <c r="B24" s="12">
        <v>31</v>
      </c>
      <c r="C24" s="89">
        <v>0</v>
      </c>
      <c r="D24" s="14">
        <v>6.0820000000000007</v>
      </c>
      <c r="E24" s="91">
        <f t="shared" si="7"/>
        <v>6.0820000000000007</v>
      </c>
      <c r="F24" s="14">
        <v>0.94987104758566931</v>
      </c>
      <c r="G24" s="24">
        <f t="shared" si="8"/>
        <v>176676.0148509345</v>
      </c>
      <c r="H24" s="25">
        <f t="shared" si="9"/>
        <v>1074543.5223233837</v>
      </c>
      <c r="I24" s="25">
        <f t="shared" si="10"/>
        <v>693806.71031961998</v>
      </c>
      <c r="J24" s="28">
        <v>0.91471365644339875</v>
      </c>
      <c r="K24" s="66">
        <f t="shared" si="0"/>
        <v>170136.74009847216</v>
      </c>
      <c r="L24" s="6">
        <f t="shared" si="1"/>
        <v>1034771.6532789078</v>
      </c>
      <c r="M24" s="6">
        <f t="shared" si="2"/>
        <v>668126.97836670035</v>
      </c>
      <c r="N24" s="28">
        <v>0.19</v>
      </c>
      <c r="O24" s="45">
        <f t="shared" si="3"/>
        <v>33568.442821677556</v>
      </c>
      <c r="P24" s="6">
        <f t="shared" si="4"/>
        <v>32325.980618709709</v>
      </c>
      <c r="Q24" s="28">
        <v>0.06</v>
      </c>
      <c r="R24" s="45">
        <f t="shared" si="5"/>
        <v>10600.56089105607</v>
      </c>
      <c r="S24" s="4">
        <f t="shared" si="6"/>
        <v>10208.204405908329</v>
      </c>
    </row>
    <row r="25" spans="1:19" x14ac:dyDescent="0.2">
      <c r="A25" s="13">
        <v>37288</v>
      </c>
      <c r="B25" s="12">
        <v>28</v>
      </c>
      <c r="C25" s="89">
        <v>0</v>
      </c>
      <c r="D25" s="14">
        <v>5.8270000000000008</v>
      </c>
      <c r="E25" s="91">
        <f t="shared" si="7"/>
        <v>5.8270000000000008</v>
      </c>
      <c r="F25" s="14">
        <v>0.94572589155713194</v>
      </c>
      <c r="G25" s="24">
        <f t="shared" si="8"/>
        <v>158881.94978159817</v>
      </c>
      <c r="H25" s="25">
        <f t="shared" si="9"/>
        <v>925805.12137737265</v>
      </c>
      <c r="I25" s="25">
        <f t="shared" si="10"/>
        <v>583414.51959802862</v>
      </c>
      <c r="J25" s="28">
        <v>0.90774259908225874</v>
      </c>
      <c r="K25" s="66">
        <f t="shared" si="0"/>
        <v>152500.75664581946</v>
      </c>
      <c r="L25" s="6">
        <f t="shared" si="1"/>
        <v>888621.90897519013</v>
      </c>
      <c r="M25" s="6">
        <f t="shared" si="2"/>
        <v>559982.77840344922</v>
      </c>
      <c r="N25" s="28">
        <v>0.19</v>
      </c>
      <c r="O25" s="45">
        <f t="shared" si="3"/>
        <v>30187.570458503655</v>
      </c>
      <c r="P25" s="6">
        <f t="shared" si="4"/>
        <v>28975.143762705698</v>
      </c>
      <c r="Q25" s="28">
        <v>0.06</v>
      </c>
      <c r="R25" s="45">
        <f t="shared" si="5"/>
        <v>9532.9169868958907</v>
      </c>
      <c r="S25" s="4">
        <f t="shared" si="6"/>
        <v>9150.0453987491674</v>
      </c>
    </row>
    <row r="26" spans="1:19" x14ac:dyDescent="0.2">
      <c r="A26" s="13">
        <v>37316</v>
      </c>
      <c r="B26" s="12">
        <v>31</v>
      </c>
      <c r="C26" s="89">
        <v>0</v>
      </c>
      <c r="D26" s="14">
        <v>5.4670000000000005</v>
      </c>
      <c r="E26" s="91">
        <f t="shared" si="7"/>
        <v>5.4670000000000005</v>
      </c>
      <c r="F26" s="14">
        <v>0.94200938330015993</v>
      </c>
      <c r="G26" s="24">
        <f t="shared" si="8"/>
        <v>175213.74529382974</v>
      </c>
      <c r="H26" s="25">
        <f t="shared" si="9"/>
        <v>957893.54552136722</v>
      </c>
      <c r="I26" s="25">
        <f t="shared" si="10"/>
        <v>580307.92441316426</v>
      </c>
      <c r="J26" s="28">
        <v>0.90150305570484823</v>
      </c>
      <c r="K26" s="66">
        <f t="shared" si="0"/>
        <v>167679.56836110176</v>
      </c>
      <c r="L26" s="6">
        <f t="shared" si="1"/>
        <v>916704.20023014338</v>
      </c>
      <c r="M26" s="6">
        <f t="shared" si="2"/>
        <v>555354.73041196913</v>
      </c>
      <c r="N26" s="28">
        <v>0.19</v>
      </c>
      <c r="O26" s="45">
        <f t="shared" si="3"/>
        <v>33290.611605827653</v>
      </c>
      <c r="P26" s="6">
        <f t="shared" si="4"/>
        <v>31859.117988609334</v>
      </c>
      <c r="Q26" s="28">
        <v>0.06</v>
      </c>
      <c r="R26" s="45">
        <f t="shared" si="5"/>
        <v>10512.824717629785</v>
      </c>
      <c r="S26" s="4">
        <f t="shared" si="6"/>
        <v>10060.774101666106</v>
      </c>
    </row>
    <row r="27" spans="1:19" x14ac:dyDescent="0.2">
      <c r="A27" s="13">
        <v>37347</v>
      </c>
      <c r="B27" s="12">
        <v>30</v>
      </c>
      <c r="C27" s="89">
        <v>0</v>
      </c>
      <c r="D27" s="14">
        <v>4.5970000000000004</v>
      </c>
      <c r="E27" s="91">
        <f t="shared" si="7"/>
        <v>4.5970000000000004</v>
      </c>
      <c r="F27" s="14">
        <v>0.93790572551784213</v>
      </c>
      <c r="G27" s="24">
        <f t="shared" si="8"/>
        <v>168823.03059321159</v>
      </c>
      <c r="H27" s="25">
        <f t="shared" si="9"/>
        <v>776079.47163699369</v>
      </c>
      <c r="I27" s="25">
        <f t="shared" si="10"/>
        <v>412265.84070862283</v>
      </c>
      <c r="J27" s="28">
        <v>0.89463940441061318</v>
      </c>
      <c r="K27" s="66">
        <f t="shared" si="0"/>
        <v>161035.09279391039</v>
      </c>
      <c r="L27" s="6">
        <f t="shared" si="1"/>
        <v>740278.32157360611</v>
      </c>
      <c r="M27" s="6">
        <f t="shared" si="2"/>
        <v>393247.69660272927</v>
      </c>
      <c r="N27" s="28">
        <v>7.4999999999999997E-2</v>
      </c>
      <c r="O27" s="45">
        <f t="shared" si="3"/>
        <v>12661.727294490869</v>
      </c>
      <c r="P27" s="6">
        <f t="shared" si="4"/>
        <v>12077.631959543278</v>
      </c>
      <c r="Q27" s="28">
        <v>0.01</v>
      </c>
      <c r="R27" s="45">
        <f t="shared" si="5"/>
        <v>1688.2303059321159</v>
      </c>
      <c r="S27" s="4">
        <f t="shared" si="6"/>
        <v>1610.3509279391039</v>
      </c>
    </row>
    <row r="28" spans="1:19" x14ac:dyDescent="0.2">
      <c r="A28" s="13">
        <v>37377</v>
      </c>
      <c r="B28" s="12">
        <v>31</v>
      </c>
      <c r="C28" s="89">
        <v>0</v>
      </c>
      <c r="D28" s="14">
        <v>4.3899999999999997</v>
      </c>
      <c r="E28" s="91">
        <f t="shared" si="7"/>
        <v>4.3899999999999997</v>
      </c>
      <c r="F28" s="14">
        <v>0.93393599517424031</v>
      </c>
      <c r="G28" s="24">
        <f t="shared" si="8"/>
        <v>173712.0951024087</v>
      </c>
      <c r="H28" s="25">
        <f t="shared" si="9"/>
        <v>762596.09749957407</v>
      </c>
      <c r="I28" s="25">
        <f t="shared" si="10"/>
        <v>388246.53255388344</v>
      </c>
      <c r="J28" s="28">
        <v>0.88803249184564659</v>
      </c>
      <c r="K28" s="66">
        <f t="shared" si="0"/>
        <v>165174.04348329027</v>
      </c>
      <c r="L28" s="6">
        <f t="shared" si="1"/>
        <v>725114.0508916442</v>
      </c>
      <c r="M28" s="6">
        <f t="shared" si="2"/>
        <v>369163.9871851537</v>
      </c>
      <c r="N28" s="28">
        <v>7.4999999999999997E-2</v>
      </c>
      <c r="O28" s="45">
        <f t="shared" si="3"/>
        <v>13028.407132680652</v>
      </c>
      <c r="P28" s="6">
        <f t="shared" si="4"/>
        <v>12388.05326124677</v>
      </c>
      <c r="Q28" s="28">
        <v>0.01</v>
      </c>
      <c r="R28" s="45">
        <f t="shared" si="5"/>
        <v>1737.1209510240869</v>
      </c>
      <c r="S28" s="4">
        <f t="shared" si="6"/>
        <v>1651.7404348329028</v>
      </c>
    </row>
    <row r="29" spans="1:19" x14ac:dyDescent="0.2">
      <c r="A29" s="13">
        <v>37408</v>
      </c>
      <c r="B29" s="12">
        <v>30</v>
      </c>
      <c r="C29" s="89">
        <v>0</v>
      </c>
      <c r="D29" s="14">
        <v>4.3499999999999996</v>
      </c>
      <c r="E29" s="91">
        <f t="shared" si="7"/>
        <v>4.3499999999999996</v>
      </c>
      <c r="F29" s="14">
        <v>0.92985907278688984</v>
      </c>
      <c r="G29" s="24">
        <f t="shared" si="8"/>
        <v>167374.63310164018</v>
      </c>
      <c r="H29" s="25">
        <f t="shared" si="9"/>
        <v>728079.65399213473</v>
      </c>
      <c r="I29" s="25">
        <f t="shared" si="10"/>
        <v>367387.3196581002</v>
      </c>
      <c r="J29" s="28">
        <v>0.88126355850164007</v>
      </c>
      <c r="K29" s="66">
        <f t="shared" si="0"/>
        <v>158627.44053029522</v>
      </c>
      <c r="L29" s="6">
        <f t="shared" si="1"/>
        <v>690029.36630678421</v>
      </c>
      <c r="M29" s="6">
        <f t="shared" si="2"/>
        <v>348187.231963998</v>
      </c>
      <c r="N29" s="28">
        <v>7.4999999999999997E-2</v>
      </c>
      <c r="O29" s="45">
        <f t="shared" si="3"/>
        <v>12553.097482623014</v>
      </c>
      <c r="P29" s="6">
        <f t="shared" si="4"/>
        <v>11897.058039772141</v>
      </c>
      <c r="Q29" s="28">
        <v>0.01</v>
      </c>
      <c r="R29" s="45">
        <f t="shared" si="5"/>
        <v>1673.7463310164019</v>
      </c>
      <c r="S29" s="4">
        <f t="shared" si="6"/>
        <v>1586.2744053029523</v>
      </c>
    </row>
    <row r="30" spans="1:19" x14ac:dyDescent="0.2">
      <c r="A30" s="13">
        <v>37438</v>
      </c>
      <c r="B30" s="12">
        <v>31</v>
      </c>
      <c r="C30" s="89">
        <v>0</v>
      </c>
      <c r="D30" s="14">
        <v>4.3449999999999998</v>
      </c>
      <c r="E30" s="91">
        <f t="shared" si="7"/>
        <v>4.3449999999999998</v>
      </c>
      <c r="F30" s="14">
        <v>0.92589957027665859</v>
      </c>
      <c r="G30" s="24">
        <f t="shared" si="8"/>
        <v>172217.3200714585</v>
      </c>
      <c r="H30" s="25">
        <f t="shared" si="9"/>
        <v>748284.25571048714</v>
      </c>
      <c r="I30" s="25">
        <f t="shared" si="10"/>
        <v>377155.93095649412</v>
      </c>
      <c r="J30" s="28">
        <v>0.87473334366575961</v>
      </c>
      <c r="K30" s="66">
        <f t="shared" si="0"/>
        <v>162700.40192183128</v>
      </c>
      <c r="L30" s="6">
        <f t="shared" si="1"/>
        <v>706933.24635035684</v>
      </c>
      <c r="M30" s="6">
        <f t="shared" si="2"/>
        <v>356313.8802088105</v>
      </c>
      <c r="N30" s="28">
        <v>7.4999999999999997E-2</v>
      </c>
      <c r="O30" s="45">
        <f t="shared" si="3"/>
        <v>12916.299005359388</v>
      </c>
      <c r="P30" s="6">
        <f t="shared" si="4"/>
        <v>12202.530144137345</v>
      </c>
      <c r="Q30" s="28">
        <v>0.01</v>
      </c>
      <c r="R30" s="45">
        <f t="shared" si="5"/>
        <v>1722.1732007145849</v>
      </c>
      <c r="S30" s="4">
        <f t="shared" si="6"/>
        <v>1627.0040192183128</v>
      </c>
    </row>
    <row r="31" spans="1:19" x14ac:dyDescent="0.2">
      <c r="A31" s="13">
        <v>37469</v>
      </c>
      <c r="B31" s="12">
        <v>31</v>
      </c>
      <c r="C31" s="89">
        <v>0</v>
      </c>
      <c r="D31" s="14">
        <v>4.3369999999999997</v>
      </c>
      <c r="E31" s="91">
        <f t="shared" si="7"/>
        <v>4.3369999999999997</v>
      </c>
      <c r="F31" s="14">
        <v>0.9217626314522176</v>
      </c>
      <c r="G31" s="24">
        <f t="shared" si="8"/>
        <v>171447.84945011247</v>
      </c>
      <c r="H31" s="25">
        <f t="shared" si="9"/>
        <v>743569.32306513772</v>
      </c>
      <c r="I31" s="25">
        <f t="shared" si="10"/>
        <v>374099.20750014536</v>
      </c>
      <c r="J31" s="28">
        <v>0.86797794416685925</v>
      </c>
      <c r="K31" s="66">
        <f t="shared" si="0"/>
        <v>161443.89761503582</v>
      </c>
      <c r="L31" s="6">
        <f t="shared" si="1"/>
        <v>700182.18395641027</v>
      </c>
      <c r="M31" s="6">
        <f t="shared" si="2"/>
        <v>352270.58459600818</v>
      </c>
      <c r="N31" s="28">
        <v>7.4999999999999997E-2</v>
      </c>
      <c r="O31" s="45">
        <f t="shared" si="3"/>
        <v>12858.588708758434</v>
      </c>
      <c r="P31" s="6">
        <f t="shared" si="4"/>
        <v>12108.292321127687</v>
      </c>
      <c r="Q31" s="28">
        <v>0.01</v>
      </c>
      <c r="R31" s="45">
        <f t="shared" si="5"/>
        <v>1714.4784945011247</v>
      </c>
      <c r="S31" s="4">
        <f t="shared" si="6"/>
        <v>1614.4389761503583</v>
      </c>
    </row>
    <row r="32" spans="1:19" x14ac:dyDescent="0.2">
      <c r="A32" s="13">
        <v>37500</v>
      </c>
      <c r="B32" s="12">
        <v>30</v>
      </c>
      <c r="C32" s="89">
        <v>0</v>
      </c>
      <c r="D32" s="14">
        <v>4.3369999999999997</v>
      </c>
      <c r="E32" s="91">
        <f t="shared" si="7"/>
        <v>4.3369999999999997</v>
      </c>
      <c r="F32" s="14">
        <v>0.91763999412943387</v>
      </c>
      <c r="G32" s="24">
        <f t="shared" si="8"/>
        <v>165175.19894329811</v>
      </c>
      <c r="H32" s="25">
        <f t="shared" si="9"/>
        <v>716364.83781708381</v>
      </c>
      <c r="I32" s="25">
        <f t="shared" si="10"/>
        <v>360412.28409427643</v>
      </c>
      <c r="J32" s="28">
        <v>0.86127086484014226</v>
      </c>
      <c r="K32" s="66">
        <f t="shared" si="0"/>
        <v>155028.7556712256</v>
      </c>
      <c r="L32" s="6">
        <f t="shared" si="1"/>
        <v>672359.71334610542</v>
      </c>
      <c r="M32" s="6">
        <f t="shared" si="2"/>
        <v>338272.74487461423</v>
      </c>
      <c r="N32" s="28">
        <v>7.4999999999999997E-2</v>
      </c>
      <c r="O32" s="45">
        <f t="shared" si="3"/>
        <v>12388.139920747357</v>
      </c>
      <c r="P32" s="6">
        <f t="shared" si="4"/>
        <v>11627.156675341919</v>
      </c>
      <c r="Q32" s="28">
        <v>0.01</v>
      </c>
      <c r="R32" s="45">
        <f t="shared" si="5"/>
        <v>1651.7519894329812</v>
      </c>
      <c r="S32" s="4">
        <f t="shared" si="6"/>
        <v>1550.287556712256</v>
      </c>
    </row>
    <row r="33" spans="1:19" x14ac:dyDescent="0.2">
      <c r="A33" s="13">
        <v>37530</v>
      </c>
      <c r="B33" s="12">
        <v>31</v>
      </c>
      <c r="C33" s="89">
        <v>0</v>
      </c>
      <c r="D33" s="14">
        <v>4.3620000000000001</v>
      </c>
      <c r="E33" s="91">
        <f t="shared" si="7"/>
        <v>4.3620000000000001</v>
      </c>
      <c r="F33" s="14">
        <v>0.91364521012851696</v>
      </c>
      <c r="G33" s="24">
        <f t="shared" si="8"/>
        <v>169938.00908390415</v>
      </c>
      <c r="H33" s="25">
        <f t="shared" si="9"/>
        <v>741269.59562398994</v>
      </c>
      <c r="I33" s="25">
        <f t="shared" si="10"/>
        <v>375053.18604817649</v>
      </c>
      <c r="J33" s="28">
        <v>0.85480866855177462</v>
      </c>
      <c r="K33" s="66">
        <f t="shared" si="0"/>
        <v>158994.41235063007</v>
      </c>
      <c r="L33" s="6">
        <f t="shared" si="1"/>
        <v>693533.62667344837</v>
      </c>
      <c r="M33" s="6">
        <f t="shared" si="2"/>
        <v>350900.66805784061</v>
      </c>
      <c r="N33" s="28">
        <v>7.4999999999999997E-2</v>
      </c>
      <c r="O33" s="45">
        <f t="shared" si="3"/>
        <v>12745.350681292812</v>
      </c>
      <c r="P33" s="6">
        <f t="shared" si="4"/>
        <v>11924.580926297254</v>
      </c>
      <c r="Q33" s="28">
        <v>0.01</v>
      </c>
      <c r="R33" s="45">
        <f t="shared" si="5"/>
        <v>1699.3800908390415</v>
      </c>
      <c r="S33" s="4">
        <f t="shared" si="6"/>
        <v>1589.9441235063007</v>
      </c>
    </row>
    <row r="34" spans="1:19" x14ac:dyDescent="0.2">
      <c r="A34" s="13">
        <v>37561</v>
      </c>
      <c r="B34" s="12">
        <v>30</v>
      </c>
      <c r="C34" s="89">
        <v>0</v>
      </c>
      <c r="D34" s="14">
        <v>4.4619999999999997</v>
      </c>
      <c r="E34" s="91">
        <f t="shared" si="7"/>
        <v>4.4619999999999997</v>
      </c>
      <c r="F34" s="14">
        <v>0.90950157970541212</v>
      </c>
      <c r="G34" s="24">
        <f t="shared" si="8"/>
        <v>163710.28434697419</v>
      </c>
      <c r="H34" s="25">
        <f t="shared" si="9"/>
        <v>730475.28875619883</v>
      </c>
      <c r="I34" s="25">
        <f t="shared" si="10"/>
        <v>377679.62598846946</v>
      </c>
      <c r="J34" s="28">
        <v>0.84815093897335636</v>
      </c>
      <c r="K34" s="66">
        <f t="shared" si="0"/>
        <v>152667.16901520416</v>
      </c>
      <c r="L34" s="6">
        <f t="shared" si="1"/>
        <v>681200.90814584086</v>
      </c>
      <c r="M34" s="6">
        <f t="shared" si="2"/>
        <v>352203.15891807596</v>
      </c>
      <c r="N34" s="28">
        <v>0.14000000000000001</v>
      </c>
      <c r="O34" s="45">
        <f t="shared" si="3"/>
        <v>22919.43980857639</v>
      </c>
      <c r="P34" s="6">
        <f t="shared" si="4"/>
        <v>21373.403662128585</v>
      </c>
      <c r="Q34" s="28">
        <v>0.02</v>
      </c>
      <c r="R34" s="45">
        <f t="shared" si="5"/>
        <v>3274.2056869394837</v>
      </c>
      <c r="S34" s="4">
        <f t="shared" si="6"/>
        <v>3053.343380304083</v>
      </c>
    </row>
    <row r="35" spans="1:19" x14ac:dyDescent="0.2">
      <c r="A35" s="13">
        <v>37591</v>
      </c>
      <c r="B35" s="12">
        <v>31</v>
      </c>
      <c r="C35" s="89">
        <v>0</v>
      </c>
      <c r="D35" s="14">
        <v>4.5620000000000003</v>
      </c>
      <c r="E35" s="91">
        <f t="shared" si="7"/>
        <v>4.5620000000000003</v>
      </c>
      <c r="F35" s="14">
        <v>0.90550129351906161</v>
      </c>
      <c r="G35" s="24">
        <f t="shared" si="8"/>
        <v>168423.24059454547</v>
      </c>
      <c r="H35" s="25">
        <f t="shared" si="9"/>
        <v>768346.82359231648</v>
      </c>
      <c r="I35" s="25">
        <f t="shared" si="10"/>
        <v>405394.74011107103</v>
      </c>
      <c r="J35" s="28">
        <v>0.84174986023583331</v>
      </c>
      <c r="K35" s="66">
        <f t="shared" si="0"/>
        <v>156565.47400386501</v>
      </c>
      <c r="L35" s="6">
        <f t="shared" si="1"/>
        <v>714251.69240563223</v>
      </c>
      <c r="M35" s="6">
        <f t="shared" si="2"/>
        <v>376853.09592730313</v>
      </c>
      <c r="N35" s="28">
        <v>0.14000000000000001</v>
      </c>
      <c r="O35" s="45">
        <f t="shared" si="3"/>
        <v>23579.253683236366</v>
      </c>
      <c r="P35" s="6">
        <f t="shared" si="4"/>
        <v>21919.166360541101</v>
      </c>
      <c r="Q35" s="28">
        <v>0.02</v>
      </c>
      <c r="R35" s="45">
        <f t="shared" si="5"/>
        <v>3368.4648118909095</v>
      </c>
      <c r="S35" s="4">
        <f t="shared" si="6"/>
        <v>3131.3094800773001</v>
      </c>
    </row>
    <row r="36" spans="1:19" x14ac:dyDescent="0.2">
      <c r="A36" s="13">
        <v>37622</v>
      </c>
      <c r="B36" s="12">
        <v>31</v>
      </c>
      <c r="C36" s="89">
        <v>0</v>
      </c>
      <c r="D36" s="14">
        <v>4.6040000000000001</v>
      </c>
      <c r="E36" s="91">
        <f t="shared" si="7"/>
        <v>4.6040000000000001</v>
      </c>
      <c r="F36" s="14">
        <v>0.90134815966132897</v>
      </c>
      <c r="G36" s="24">
        <f t="shared" si="8"/>
        <v>167650.75769700718</v>
      </c>
      <c r="H36" s="25">
        <f t="shared" si="9"/>
        <v>771864.08843702113</v>
      </c>
      <c r="I36" s="25">
        <f t="shared" si="10"/>
        <v>410576.70559997065</v>
      </c>
      <c r="J36" s="28">
        <v>0.83515163434525541</v>
      </c>
      <c r="K36" s="66">
        <f t="shared" si="0"/>
        <v>155338.20398821752</v>
      </c>
      <c r="L36" s="6">
        <f t="shared" si="1"/>
        <v>715177.0911617534</v>
      </c>
      <c r="M36" s="6">
        <f t="shared" ref="M36:M67" si="11">((E36-$B$8)-$B$2)*K36</f>
        <v>380423.26156714471</v>
      </c>
      <c r="N36" s="28">
        <v>0.14000000000000001</v>
      </c>
      <c r="O36" s="45">
        <f t="shared" si="3"/>
        <v>23471.106077581007</v>
      </c>
      <c r="P36" s="6">
        <f t="shared" si="4"/>
        <v>21747.348558350455</v>
      </c>
      <c r="Q36" s="28">
        <v>0.02</v>
      </c>
      <c r="R36" s="45">
        <f t="shared" si="5"/>
        <v>3353.0151539401436</v>
      </c>
      <c r="S36" s="4">
        <f t="shared" si="6"/>
        <v>3106.7640797643503</v>
      </c>
    </row>
    <row r="37" spans="1:19" x14ac:dyDescent="0.2">
      <c r="A37" s="13">
        <v>37653</v>
      </c>
      <c r="B37" s="12">
        <v>28</v>
      </c>
      <c r="C37" s="89">
        <v>0</v>
      </c>
      <c r="D37" s="14">
        <v>4.4290000000000003</v>
      </c>
      <c r="E37" s="91">
        <f t="shared" si="7"/>
        <v>4.4290000000000003</v>
      </c>
      <c r="F37" s="14">
        <v>0.89716577068191239</v>
      </c>
      <c r="G37" s="24">
        <f t="shared" si="8"/>
        <v>150723.84947456128</v>
      </c>
      <c r="H37" s="25">
        <f t="shared" si="9"/>
        <v>667555.92932283191</v>
      </c>
      <c r="I37" s="25">
        <f t="shared" si="10"/>
        <v>342746.03370515245</v>
      </c>
      <c r="J37" s="28">
        <v>0.82856137232622129</v>
      </c>
      <c r="K37" s="66">
        <f t="shared" si="0"/>
        <v>139198.31055080518</v>
      </c>
      <c r="L37" s="6">
        <f t="shared" si="1"/>
        <v>616509.31742951623</v>
      </c>
      <c r="M37" s="6">
        <f t="shared" si="11"/>
        <v>316536.95819253102</v>
      </c>
      <c r="N37" s="28">
        <v>0.14000000000000001</v>
      </c>
      <c r="O37" s="45">
        <f t="shared" si="3"/>
        <v>21101.338926438581</v>
      </c>
      <c r="P37" s="6">
        <f t="shared" si="4"/>
        <v>19487.763477112727</v>
      </c>
      <c r="Q37" s="28">
        <v>0.02</v>
      </c>
      <c r="R37" s="45">
        <f t="shared" si="5"/>
        <v>3014.4769894912256</v>
      </c>
      <c r="S37" s="4">
        <f t="shared" si="6"/>
        <v>2783.9662110161039</v>
      </c>
    </row>
    <row r="38" spans="1:19" x14ac:dyDescent="0.2">
      <c r="A38" s="13">
        <v>37681</v>
      </c>
      <c r="B38" s="12">
        <v>31</v>
      </c>
      <c r="C38" s="89">
        <v>0</v>
      </c>
      <c r="D38" s="14">
        <v>4.1890000000000001</v>
      </c>
      <c r="E38" s="91">
        <f t="shared" si="7"/>
        <v>4.1890000000000001</v>
      </c>
      <c r="F38" s="14">
        <v>0.89339271605415949</v>
      </c>
      <c r="G38" s="24">
        <f t="shared" si="8"/>
        <v>166171.04518607366</v>
      </c>
      <c r="H38" s="25">
        <f t="shared" si="9"/>
        <v>696090.50828446262</v>
      </c>
      <c r="I38" s="25">
        <f t="shared" si="10"/>
        <v>337991.90590847388</v>
      </c>
      <c r="J38" s="28">
        <v>0.82264266240794282</v>
      </c>
      <c r="K38" s="66">
        <f t="shared" si="0"/>
        <v>153011.53520787737</v>
      </c>
      <c r="L38" s="6">
        <f t="shared" si="1"/>
        <v>640965.32098579837</v>
      </c>
      <c r="M38" s="6">
        <f t="shared" si="11"/>
        <v>311225.46261282259</v>
      </c>
      <c r="N38" s="28">
        <v>0.14000000000000001</v>
      </c>
      <c r="O38" s="45">
        <f t="shared" si="3"/>
        <v>23263.946326050314</v>
      </c>
      <c r="P38" s="6">
        <f t="shared" si="4"/>
        <v>21421.614929102834</v>
      </c>
      <c r="Q38" s="28">
        <v>0.02</v>
      </c>
      <c r="R38" s="45">
        <f t="shared" si="5"/>
        <v>3323.4209037214732</v>
      </c>
      <c r="S38" s="4">
        <f t="shared" si="6"/>
        <v>3060.2307041575477</v>
      </c>
    </row>
    <row r="39" spans="1:19" x14ac:dyDescent="0.2">
      <c r="A39" s="13">
        <v>37712</v>
      </c>
      <c r="B39" s="12">
        <v>30</v>
      </c>
      <c r="C39" s="89">
        <v>0</v>
      </c>
      <c r="D39" s="14">
        <v>3.8860000000000001</v>
      </c>
      <c r="E39" s="91">
        <f t="shared" si="7"/>
        <v>3.8860000000000001</v>
      </c>
      <c r="F39" s="14">
        <v>0.88924496517425389</v>
      </c>
      <c r="G39" s="24">
        <f t="shared" si="8"/>
        <v>160064.09373136569</v>
      </c>
      <c r="H39" s="25">
        <f t="shared" si="9"/>
        <v>622009.06824008713</v>
      </c>
      <c r="I39" s="25">
        <f t="shared" si="10"/>
        <v>277070.94624899403</v>
      </c>
      <c r="J39" s="28">
        <v>0.81614906035344448</v>
      </c>
      <c r="K39" s="66">
        <f t="shared" si="0"/>
        <v>146906.83086362001</v>
      </c>
      <c r="L39" s="6">
        <f t="shared" si="1"/>
        <v>570879.94473602739</v>
      </c>
      <c r="M39" s="6">
        <f t="shared" si="11"/>
        <v>254295.72422492629</v>
      </c>
      <c r="N39" s="28">
        <v>6.5000000000000002E-2</v>
      </c>
      <c r="O39" s="45">
        <f t="shared" si="3"/>
        <v>10404.16609253877</v>
      </c>
      <c r="P39" s="6">
        <f t="shared" si="4"/>
        <v>9548.9440061353016</v>
      </c>
      <c r="Q39" s="28">
        <v>5.0000000000000001E-3</v>
      </c>
      <c r="R39" s="45">
        <f t="shared" si="5"/>
        <v>800.32046865682844</v>
      </c>
      <c r="S39" s="4">
        <f t="shared" si="6"/>
        <v>734.53415431810004</v>
      </c>
    </row>
    <row r="40" spans="1:19" x14ac:dyDescent="0.2">
      <c r="A40" s="13">
        <v>37742</v>
      </c>
      <c r="B40" s="12">
        <v>31</v>
      </c>
      <c r="C40" s="89">
        <v>0</v>
      </c>
      <c r="D40" s="14">
        <v>3.8110000000000004</v>
      </c>
      <c r="E40" s="91">
        <f t="shared" si="7"/>
        <v>3.8110000000000004</v>
      </c>
      <c r="F40" s="14">
        <v>0.88527047476351706</v>
      </c>
      <c r="G40" s="24">
        <f t="shared" si="8"/>
        <v>164660.30830601417</v>
      </c>
      <c r="H40" s="25">
        <f t="shared" si="9"/>
        <v>627520.43495422008</v>
      </c>
      <c r="I40" s="25">
        <f t="shared" si="10"/>
        <v>272677.47055475955</v>
      </c>
      <c r="J40" s="28">
        <v>0.8099326966571887</v>
      </c>
      <c r="K40" s="66">
        <f t="shared" si="0"/>
        <v>150647.48157823709</v>
      </c>
      <c r="L40" s="6">
        <f t="shared" si="1"/>
        <v>574117.55229466164</v>
      </c>
      <c r="M40" s="6">
        <f t="shared" si="11"/>
        <v>249472.22949356071</v>
      </c>
      <c r="N40" s="28">
        <v>6.5000000000000002E-2</v>
      </c>
      <c r="O40" s="45">
        <f t="shared" si="3"/>
        <v>10702.920039890922</v>
      </c>
      <c r="P40" s="6">
        <f t="shared" si="4"/>
        <v>9792.0863025854105</v>
      </c>
      <c r="Q40" s="28">
        <v>5.0000000000000001E-3</v>
      </c>
      <c r="R40" s="45">
        <f t="shared" si="5"/>
        <v>823.30154153007084</v>
      </c>
      <c r="S40" s="4">
        <f t="shared" si="6"/>
        <v>753.2374078911854</v>
      </c>
    </row>
    <row r="41" spans="1:19" x14ac:dyDescent="0.2">
      <c r="A41" s="13">
        <v>37773</v>
      </c>
      <c r="B41" s="12">
        <v>30</v>
      </c>
      <c r="C41" s="89">
        <v>0</v>
      </c>
      <c r="D41" s="14">
        <v>3.8149999999999999</v>
      </c>
      <c r="E41" s="91">
        <f t="shared" si="7"/>
        <v>3.8149999999999999</v>
      </c>
      <c r="F41" s="14">
        <v>0.881172750967533</v>
      </c>
      <c r="G41" s="24">
        <f t="shared" si="8"/>
        <v>158611.09517415595</v>
      </c>
      <c r="H41" s="25">
        <f t="shared" si="9"/>
        <v>605101.32808940497</v>
      </c>
      <c r="I41" s="25">
        <f t="shared" si="10"/>
        <v>263294.41798909893</v>
      </c>
      <c r="J41" s="28">
        <v>0.8035504399461818</v>
      </c>
      <c r="K41" s="66">
        <f t="shared" si="0"/>
        <v>144639.07919031274</v>
      </c>
      <c r="L41" s="6">
        <f t="shared" si="1"/>
        <v>551798.08711104305</v>
      </c>
      <c r="M41" s="6">
        <f t="shared" si="11"/>
        <v>240100.87145591917</v>
      </c>
      <c r="N41" s="28">
        <v>6.5000000000000002E-2</v>
      </c>
      <c r="O41" s="45">
        <f t="shared" si="3"/>
        <v>10309.721186320137</v>
      </c>
      <c r="P41" s="6">
        <f t="shared" si="4"/>
        <v>9401.5401473703278</v>
      </c>
      <c r="Q41" s="28">
        <v>5.0000000000000001E-3</v>
      </c>
      <c r="R41" s="45">
        <f t="shared" si="5"/>
        <v>793.05547587077979</v>
      </c>
      <c r="S41" s="4">
        <f t="shared" si="6"/>
        <v>723.19539595156368</v>
      </c>
    </row>
    <row r="42" spans="1:19" x14ac:dyDescent="0.2">
      <c r="A42" s="13">
        <v>37803</v>
      </c>
      <c r="B42" s="12">
        <v>31</v>
      </c>
      <c r="C42" s="89">
        <v>0</v>
      </c>
      <c r="D42" s="14">
        <v>3.83</v>
      </c>
      <c r="E42" s="91">
        <f t="shared" si="7"/>
        <v>3.83</v>
      </c>
      <c r="F42" s="14">
        <v>0.87721355152892644</v>
      </c>
      <c r="G42" s="24">
        <f t="shared" si="8"/>
        <v>163161.72058438032</v>
      </c>
      <c r="H42" s="25">
        <f t="shared" si="9"/>
        <v>624909.38983817666</v>
      </c>
      <c r="I42" s="25">
        <f t="shared" si="10"/>
        <v>273295.88197883707</v>
      </c>
      <c r="J42" s="28">
        <v>0.79741150032256092</v>
      </c>
      <c r="K42" s="66">
        <f t="shared" si="0"/>
        <v>148318.53905999634</v>
      </c>
      <c r="L42" s="6">
        <f t="shared" si="1"/>
        <v>568060.00459978601</v>
      </c>
      <c r="M42" s="6">
        <f t="shared" si="11"/>
        <v>248433.55292549392</v>
      </c>
      <c r="N42" s="28">
        <v>6.5000000000000002E-2</v>
      </c>
      <c r="O42" s="45">
        <f t="shared" si="3"/>
        <v>10605.511837984721</v>
      </c>
      <c r="P42" s="6">
        <f t="shared" si="4"/>
        <v>9640.7050388997632</v>
      </c>
      <c r="Q42" s="28">
        <v>5.0000000000000001E-3</v>
      </c>
      <c r="R42" s="45">
        <f t="shared" si="5"/>
        <v>815.80860292190164</v>
      </c>
      <c r="S42" s="4">
        <f t="shared" si="6"/>
        <v>741.59269529998176</v>
      </c>
    </row>
    <row r="43" spans="1:19" x14ac:dyDescent="0.2">
      <c r="A43" s="13">
        <v>37834</v>
      </c>
      <c r="B43" s="12">
        <v>31</v>
      </c>
      <c r="C43" s="89">
        <v>0</v>
      </c>
      <c r="D43" s="14">
        <v>3.83</v>
      </c>
      <c r="E43" s="91">
        <f t="shared" si="7"/>
        <v>3.83</v>
      </c>
      <c r="F43" s="14">
        <v>0.87312763250261705</v>
      </c>
      <c r="G43" s="24">
        <f t="shared" si="8"/>
        <v>162401.73964548678</v>
      </c>
      <c r="H43" s="25">
        <f t="shared" si="9"/>
        <v>621998.66284221434</v>
      </c>
      <c r="I43" s="25">
        <f t="shared" si="10"/>
        <v>272022.91390619043</v>
      </c>
      <c r="J43" s="28">
        <v>0.79110525700607326</v>
      </c>
      <c r="K43" s="66">
        <f t="shared" si="0"/>
        <v>147145.57780312962</v>
      </c>
      <c r="L43" s="6">
        <f t="shared" si="1"/>
        <v>563567.56298598647</v>
      </c>
      <c r="M43" s="6">
        <f t="shared" si="11"/>
        <v>246468.84282024216</v>
      </c>
      <c r="N43" s="28">
        <v>6.5000000000000002E-2</v>
      </c>
      <c r="O43" s="45">
        <f t="shared" si="3"/>
        <v>10556.113076956641</v>
      </c>
      <c r="P43" s="6">
        <f t="shared" si="4"/>
        <v>9564.4625572034256</v>
      </c>
      <c r="Q43" s="28">
        <v>5.0000000000000001E-3</v>
      </c>
      <c r="R43" s="45">
        <f t="shared" si="5"/>
        <v>812.00869822743391</v>
      </c>
      <c r="S43" s="4">
        <f t="shared" si="6"/>
        <v>735.72788901564809</v>
      </c>
    </row>
    <row r="44" spans="1:19" x14ac:dyDescent="0.2">
      <c r="A44" s="13">
        <v>37865</v>
      </c>
      <c r="B44" s="12">
        <v>30</v>
      </c>
      <c r="C44" s="89">
        <v>0</v>
      </c>
      <c r="D44" s="14">
        <v>3.8510000000000004</v>
      </c>
      <c r="E44" s="91">
        <f t="shared" si="7"/>
        <v>3.8510000000000004</v>
      </c>
      <c r="F44" s="14">
        <v>0.86905086671951348</v>
      </c>
      <c r="G44" s="24">
        <f t="shared" si="8"/>
        <v>156429.15600951243</v>
      </c>
      <c r="H44" s="25">
        <f t="shared" si="9"/>
        <v>602408.67979263247</v>
      </c>
      <c r="I44" s="25">
        <f t="shared" si="10"/>
        <v>265303.8485921332</v>
      </c>
      <c r="J44" s="28">
        <v>0.78484013518364182</v>
      </c>
      <c r="K44" s="66">
        <f t="shared" si="0"/>
        <v>141271.22433305552</v>
      </c>
      <c r="L44" s="6">
        <f t="shared" si="1"/>
        <v>544035.48490659683</v>
      </c>
      <c r="M44" s="6">
        <f t="shared" si="11"/>
        <v>239595.99646886226</v>
      </c>
      <c r="N44" s="28">
        <v>6.5000000000000002E-2</v>
      </c>
      <c r="O44" s="45">
        <f t="shared" si="3"/>
        <v>10167.895140618308</v>
      </c>
      <c r="P44" s="6">
        <f t="shared" si="4"/>
        <v>9182.629581648609</v>
      </c>
      <c r="Q44" s="28">
        <v>5.0000000000000001E-3</v>
      </c>
      <c r="R44" s="45">
        <f t="shared" si="5"/>
        <v>782.1457800475622</v>
      </c>
      <c r="S44" s="4">
        <f t="shared" si="6"/>
        <v>706.35612166527767</v>
      </c>
    </row>
    <row r="45" spans="1:19" x14ac:dyDescent="0.2">
      <c r="A45" s="13">
        <v>37895</v>
      </c>
      <c r="B45" s="12">
        <v>31</v>
      </c>
      <c r="C45" s="89">
        <v>0</v>
      </c>
      <c r="D45" s="14">
        <v>3.8760000000000003</v>
      </c>
      <c r="E45" s="91">
        <f t="shared" si="7"/>
        <v>3.8760000000000003</v>
      </c>
      <c r="F45" s="14">
        <v>0.86511367810797923</v>
      </c>
      <c r="G45" s="24">
        <f t="shared" si="8"/>
        <v>160911.14412808412</v>
      </c>
      <c r="H45" s="25">
        <f t="shared" si="9"/>
        <v>623691.59464045416</v>
      </c>
      <c r="I45" s="25">
        <f t="shared" si="10"/>
        <v>276928.07904443284</v>
      </c>
      <c r="J45" s="28">
        <v>0.77881547926710548</v>
      </c>
      <c r="K45" s="66">
        <f t="shared" ref="K45:K76" si="12">($B$3*B45)*J45</f>
        <v>144859.67914368163</v>
      </c>
      <c r="L45" s="6">
        <f t="shared" ref="L45:L76" si="13">((E45-$B$7)*K45)</f>
        <v>561476.11636091</v>
      </c>
      <c r="M45" s="6">
        <f t="shared" si="11"/>
        <v>249303.50780627615</v>
      </c>
      <c r="N45" s="28">
        <v>6.5000000000000002E-2</v>
      </c>
      <c r="O45" s="45">
        <f t="shared" ref="O45:O76" si="14">N45*G45</f>
        <v>10459.224368325469</v>
      </c>
      <c r="P45" s="6">
        <f t="shared" ref="P45:P76" si="15">((N45-$B$9))*K45</f>
        <v>9415.8791443393056</v>
      </c>
      <c r="Q45" s="28">
        <v>5.0000000000000001E-3</v>
      </c>
      <c r="R45" s="45">
        <f t="shared" ref="R45:R76" si="16">Q45*G45</f>
        <v>804.55572064042065</v>
      </c>
      <c r="S45" s="4">
        <f t="shared" ref="S45:S76" si="17">(Q45-$B$10)*K45</f>
        <v>724.29839571840819</v>
      </c>
    </row>
    <row r="46" spans="1:19" x14ac:dyDescent="0.2">
      <c r="A46" s="13">
        <v>37926</v>
      </c>
      <c r="B46" s="12">
        <v>30</v>
      </c>
      <c r="C46" s="89">
        <v>0</v>
      </c>
      <c r="D46" s="14">
        <v>4.0110000000000001</v>
      </c>
      <c r="E46" s="91">
        <f t="shared" si="7"/>
        <v>4.0110000000000001</v>
      </c>
      <c r="F46" s="14">
        <v>0.86105342184776845</v>
      </c>
      <c r="G46" s="24">
        <f t="shared" si="8"/>
        <v>154989.61593259833</v>
      </c>
      <c r="H46" s="25">
        <f t="shared" si="9"/>
        <v>621663.34950565198</v>
      </c>
      <c r="I46" s="25">
        <f t="shared" si="10"/>
        <v>287660.72717090254</v>
      </c>
      <c r="J46" s="28">
        <v>0.77262928236083839</v>
      </c>
      <c r="K46" s="66">
        <f t="shared" si="12"/>
        <v>139073.27082495092</v>
      </c>
      <c r="L46" s="6">
        <f t="shared" si="13"/>
        <v>557822.88927887811</v>
      </c>
      <c r="M46" s="6">
        <f t="shared" si="11"/>
        <v>258119.99065110894</v>
      </c>
      <c r="N46" s="28">
        <v>0.13</v>
      </c>
      <c r="O46" s="45">
        <f t="shared" si="14"/>
        <v>20148.650071237786</v>
      </c>
      <c r="P46" s="6">
        <f t="shared" si="15"/>
        <v>18079.52520724362</v>
      </c>
      <c r="Q46" s="28">
        <v>0.01</v>
      </c>
      <c r="R46" s="45">
        <f t="shared" si="16"/>
        <v>1549.8961593259833</v>
      </c>
      <c r="S46" s="4">
        <f t="shared" si="17"/>
        <v>1390.7327082495092</v>
      </c>
    </row>
    <row r="47" spans="1:19" x14ac:dyDescent="0.2">
      <c r="A47" s="13">
        <v>37956</v>
      </c>
      <c r="B47" s="12">
        <v>31</v>
      </c>
      <c r="C47" s="89">
        <v>0</v>
      </c>
      <c r="D47" s="14">
        <v>4.1360000000000001</v>
      </c>
      <c r="E47" s="91">
        <f t="shared" si="7"/>
        <v>4.1360000000000001</v>
      </c>
      <c r="F47" s="14">
        <v>0.85713291811907499</v>
      </c>
      <c r="G47" s="24">
        <f t="shared" si="8"/>
        <v>159426.72277014796</v>
      </c>
      <c r="H47" s="25">
        <f t="shared" si="9"/>
        <v>659388.92537733202</v>
      </c>
      <c r="I47" s="25">
        <f t="shared" si="10"/>
        <v>315824.33780766313</v>
      </c>
      <c r="J47" s="28">
        <v>0.76668120990870126</v>
      </c>
      <c r="K47" s="66">
        <f t="shared" si="12"/>
        <v>142602.70504301845</v>
      </c>
      <c r="L47" s="6">
        <f t="shared" si="13"/>
        <v>589804.78805792436</v>
      </c>
      <c r="M47" s="6">
        <f t="shared" si="11"/>
        <v>282495.95869021956</v>
      </c>
      <c r="N47" s="28">
        <v>0.13</v>
      </c>
      <c r="O47" s="45">
        <f t="shared" si="14"/>
        <v>20725.473960119234</v>
      </c>
      <c r="P47" s="6">
        <f t="shared" si="15"/>
        <v>18538.3516555924</v>
      </c>
      <c r="Q47" s="28">
        <v>0.01</v>
      </c>
      <c r="R47" s="45">
        <f t="shared" si="16"/>
        <v>1594.2672277014797</v>
      </c>
      <c r="S47" s="4">
        <f t="shared" si="17"/>
        <v>1426.0270504301845</v>
      </c>
    </row>
    <row r="48" spans="1:19" x14ac:dyDescent="0.2">
      <c r="A48" s="13">
        <v>37987</v>
      </c>
      <c r="B48" s="12">
        <v>31</v>
      </c>
      <c r="C48" s="89">
        <v>0</v>
      </c>
      <c r="D48" s="14">
        <v>4.165</v>
      </c>
      <c r="E48" s="91">
        <f t="shared" si="7"/>
        <v>4.165</v>
      </c>
      <c r="F48" s="14">
        <v>0.8530707602975347</v>
      </c>
      <c r="G48" s="24">
        <f t="shared" si="8"/>
        <v>158671.16141534146</v>
      </c>
      <c r="H48" s="25">
        <f t="shared" si="9"/>
        <v>660865.38729489711</v>
      </c>
      <c r="I48" s="25">
        <f t="shared" si="10"/>
        <v>318929.03444483638</v>
      </c>
      <c r="J48" s="28">
        <v>0.76055697707187675</v>
      </c>
      <c r="K48" s="66">
        <f t="shared" si="12"/>
        <v>141463.59773536908</v>
      </c>
      <c r="L48" s="6">
        <f t="shared" si="13"/>
        <v>589195.8845678122</v>
      </c>
      <c r="M48" s="6">
        <f t="shared" si="11"/>
        <v>284341.83144809189</v>
      </c>
      <c r="N48" s="28">
        <v>0.13</v>
      </c>
      <c r="O48" s="45">
        <f t="shared" si="14"/>
        <v>20627.250983994389</v>
      </c>
      <c r="P48" s="6">
        <f t="shared" si="15"/>
        <v>18390.26770559798</v>
      </c>
      <c r="Q48" s="28">
        <v>0.01</v>
      </c>
      <c r="R48" s="45">
        <f t="shared" si="16"/>
        <v>1586.7116141534145</v>
      </c>
      <c r="S48" s="4">
        <f t="shared" si="17"/>
        <v>1414.6359773536908</v>
      </c>
    </row>
    <row r="49" spans="1:19" x14ac:dyDescent="0.2">
      <c r="A49" s="13">
        <v>38018</v>
      </c>
      <c r="B49" s="12">
        <v>29</v>
      </c>
      <c r="C49" s="89">
        <v>0</v>
      </c>
      <c r="D49" s="14">
        <v>4.056</v>
      </c>
      <c r="E49" s="91">
        <f t="shared" si="7"/>
        <v>4.056</v>
      </c>
      <c r="F49" s="14">
        <v>0.848995037557427</v>
      </c>
      <c r="G49" s="24">
        <f t="shared" si="8"/>
        <v>147725.13653499229</v>
      </c>
      <c r="H49" s="25">
        <f t="shared" si="9"/>
        <v>599173.15378592873</v>
      </c>
      <c r="I49" s="25">
        <f t="shared" si="10"/>
        <v>280825.48455302039</v>
      </c>
      <c r="J49" s="28">
        <v>0.75445305928209805</v>
      </c>
      <c r="K49" s="66">
        <f t="shared" si="12"/>
        <v>131274.83231508505</v>
      </c>
      <c r="L49" s="6">
        <f t="shared" si="13"/>
        <v>532450.71986998501</v>
      </c>
      <c r="M49" s="6">
        <f t="shared" si="11"/>
        <v>249553.45623097671</v>
      </c>
      <c r="N49" s="28">
        <v>0.13</v>
      </c>
      <c r="O49" s="45">
        <f t="shared" si="14"/>
        <v>19204.267749548999</v>
      </c>
      <c r="P49" s="6">
        <f t="shared" si="15"/>
        <v>17065.728200961057</v>
      </c>
      <c r="Q49" s="28">
        <v>0.01</v>
      </c>
      <c r="R49" s="45">
        <f t="shared" si="16"/>
        <v>1477.2513653499229</v>
      </c>
      <c r="S49" s="4">
        <f t="shared" si="17"/>
        <v>1312.7483231508504</v>
      </c>
    </row>
    <row r="50" spans="1:19" x14ac:dyDescent="0.2">
      <c r="A50" s="13">
        <v>38047</v>
      </c>
      <c r="B50" s="12">
        <v>31</v>
      </c>
      <c r="C50" s="89">
        <v>0</v>
      </c>
      <c r="D50" s="14">
        <v>3.9190000000000005</v>
      </c>
      <c r="E50" s="91">
        <f t="shared" si="7"/>
        <v>3.9190000000000005</v>
      </c>
      <c r="F50" s="14">
        <v>0.84518899219810939</v>
      </c>
      <c r="G50" s="24">
        <f t="shared" si="8"/>
        <v>157205.15254884836</v>
      </c>
      <c r="H50" s="25">
        <f t="shared" si="9"/>
        <v>616086.99283893686</v>
      </c>
      <c r="I50" s="25">
        <f t="shared" si="10"/>
        <v>277309.88909616863</v>
      </c>
      <c r="J50" s="28">
        <v>0.74877782415870386</v>
      </c>
      <c r="K50" s="66">
        <f t="shared" si="12"/>
        <v>139272.67529351893</v>
      </c>
      <c r="L50" s="6">
        <f t="shared" si="13"/>
        <v>545809.61447530077</v>
      </c>
      <c r="M50" s="6">
        <f t="shared" si="11"/>
        <v>245676.99921776747</v>
      </c>
      <c r="N50" s="28">
        <v>0.13</v>
      </c>
      <c r="O50" s="45">
        <f t="shared" si="14"/>
        <v>20436.669831350289</v>
      </c>
      <c r="P50" s="6">
        <f t="shared" si="15"/>
        <v>18105.44778815746</v>
      </c>
      <c r="Q50" s="28">
        <v>0.01</v>
      </c>
      <c r="R50" s="45">
        <f t="shared" si="16"/>
        <v>1572.0515254884835</v>
      </c>
      <c r="S50" s="4">
        <f t="shared" si="17"/>
        <v>1392.7267529351893</v>
      </c>
    </row>
    <row r="51" spans="1:19" x14ac:dyDescent="0.2">
      <c r="A51" s="13">
        <v>38078</v>
      </c>
      <c r="B51" s="12">
        <v>30</v>
      </c>
      <c r="C51" s="89">
        <v>0</v>
      </c>
      <c r="D51" s="14">
        <v>3.7360000000000002</v>
      </c>
      <c r="E51" s="91">
        <f t="shared" si="7"/>
        <v>3.7360000000000002</v>
      </c>
      <c r="F51" s="14">
        <v>0.84115854953688363</v>
      </c>
      <c r="G51" s="24">
        <f t="shared" si="8"/>
        <v>151408.53891663905</v>
      </c>
      <c r="H51" s="25">
        <f t="shared" si="9"/>
        <v>565662.3013925635</v>
      </c>
      <c r="I51" s="25">
        <f t="shared" si="10"/>
        <v>239376.9000272064</v>
      </c>
      <c r="J51" s="28">
        <v>0.7427750438312265</v>
      </c>
      <c r="K51" s="66">
        <f t="shared" si="12"/>
        <v>133699.50788962076</v>
      </c>
      <c r="L51" s="6">
        <f t="shared" si="13"/>
        <v>499501.36147562315</v>
      </c>
      <c r="M51" s="6">
        <f t="shared" si="11"/>
        <v>211378.92197349048</v>
      </c>
      <c r="N51" s="28">
        <v>0.06</v>
      </c>
      <c r="O51" s="45">
        <f t="shared" si="14"/>
        <v>9084.5123349983423</v>
      </c>
      <c r="P51" s="6">
        <f t="shared" si="15"/>
        <v>8021.9704733772451</v>
      </c>
      <c r="Q51" s="28">
        <v>5.0000000000000001E-3</v>
      </c>
      <c r="R51" s="45">
        <f t="shared" si="16"/>
        <v>757.04269458319527</v>
      </c>
      <c r="S51" s="4">
        <f t="shared" si="17"/>
        <v>668.49753944810379</v>
      </c>
    </row>
    <row r="52" spans="1:19" x14ac:dyDescent="0.2">
      <c r="A52" s="13">
        <v>38108</v>
      </c>
      <c r="B52" s="12">
        <v>31</v>
      </c>
      <c r="C52" s="89">
        <v>0</v>
      </c>
      <c r="D52" s="14">
        <v>3.7110000000000003</v>
      </c>
      <c r="E52" s="91">
        <f t="shared" si="7"/>
        <v>3.7110000000000003</v>
      </c>
      <c r="F52" s="14">
        <v>0.83729907332814046</v>
      </c>
      <c r="G52" s="24">
        <f t="shared" si="8"/>
        <v>155737.62763903412</v>
      </c>
      <c r="H52" s="25">
        <f t="shared" si="9"/>
        <v>577942.33616845566</v>
      </c>
      <c r="I52" s="25">
        <f t="shared" si="10"/>
        <v>242327.74860633718</v>
      </c>
      <c r="J52" s="28">
        <v>0.73703128284184594</v>
      </c>
      <c r="K52" s="66">
        <f t="shared" si="12"/>
        <v>137087.81860858336</v>
      </c>
      <c r="L52" s="6">
        <f t="shared" si="13"/>
        <v>508732.89485645288</v>
      </c>
      <c r="M52" s="6">
        <f t="shared" si="11"/>
        <v>213308.64575495577</v>
      </c>
      <c r="N52" s="28">
        <v>0.06</v>
      </c>
      <c r="O52" s="45">
        <f t="shared" si="14"/>
        <v>9344.2576583420469</v>
      </c>
      <c r="P52" s="6">
        <f t="shared" si="15"/>
        <v>8225.2691165150009</v>
      </c>
      <c r="Q52" s="28">
        <v>5.0000000000000001E-3</v>
      </c>
      <c r="R52" s="45">
        <f t="shared" si="16"/>
        <v>778.68813819517061</v>
      </c>
      <c r="S52" s="4">
        <f t="shared" si="17"/>
        <v>685.43909304291685</v>
      </c>
    </row>
    <row r="53" spans="1:19" x14ac:dyDescent="0.2">
      <c r="A53" s="13">
        <v>38139</v>
      </c>
      <c r="B53" s="12">
        <v>30</v>
      </c>
      <c r="C53" s="89">
        <v>0</v>
      </c>
      <c r="D53" s="14">
        <v>3.74</v>
      </c>
      <c r="E53" s="91">
        <f t="shared" si="7"/>
        <v>3.74</v>
      </c>
      <c r="F53" s="14">
        <v>0.83332113280064268</v>
      </c>
      <c r="G53" s="24">
        <f t="shared" si="8"/>
        <v>149997.80390411569</v>
      </c>
      <c r="H53" s="25">
        <f t="shared" si="9"/>
        <v>560991.78660139267</v>
      </c>
      <c r="I53" s="25">
        <f t="shared" si="10"/>
        <v>237746.51918802343</v>
      </c>
      <c r="J53" s="28">
        <v>0.73113547557867364</v>
      </c>
      <c r="K53" s="66">
        <f t="shared" si="12"/>
        <v>131604.38560416125</v>
      </c>
      <c r="L53" s="6">
        <f t="shared" si="13"/>
        <v>492200.40215956309</v>
      </c>
      <c r="M53" s="6">
        <f t="shared" si="11"/>
        <v>208592.95118259563</v>
      </c>
      <c r="N53" s="28">
        <v>0.06</v>
      </c>
      <c r="O53" s="45">
        <f t="shared" si="14"/>
        <v>8999.8682342469401</v>
      </c>
      <c r="P53" s="6">
        <f t="shared" si="15"/>
        <v>7896.2631362496741</v>
      </c>
      <c r="Q53" s="28">
        <v>5.0000000000000001E-3</v>
      </c>
      <c r="R53" s="45">
        <f t="shared" si="16"/>
        <v>749.98901952057849</v>
      </c>
      <c r="S53" s="4">
        <f t="shared" si="17"/>
        <v>658.02192802080629</v>
      </c>
    </row>
    <row r="54" spans="1:19" x14ac:dyDescent="0.2">
      <c r="A54" s="13">
        <v>38169</v>
      </c>
      <c r="B54" s="12">
        <v>31</v>
      </c>
      <c r="C54" s="89">
        <v>0</v>
      </c>
      <c r="D54" s="14">
        <v>3.77</v>
      </c>
      <c r="E54" s="91">
        <f t="shared" si="7"/>
        <v>3.77</v>
      </c>
      <c r="F54" s="14">
        <v>0.82947873089357793</v>
      </c>
      <c r="G54" s="24">
        <f t="shared" si="8"/>
        <v>154283.04394620549</v>
      </c>
      <c r="H54" s="25">
        <f t="shared" si="9"/>
        <v>581647.07567719475</v>
      </c>
      <c r="I54" s="25">
        <f t="shared" si="10"/>
        <v>249167.11597312189</v>
      </c>
      <c r="J54" s="28">
        <v>0.72546551903381551</v>
      </c>
      <c r="K54" s="66">
        <f t="shared" si="12"/>
        <v>134936.58654028969</v>
      </c>
      <c r="L54" s="6">
        <f t="shared" si="13"/>
        <v>508710.9312568921</v>
      </c>
      <c r="M54" s="6">
        <f t="shared" si="11"/>
        <v>217922.58726256789</v>
      </c>
      <c r="N54" s="28">
        <v>0.06</v>
      </c>
      <c r="O54" s="45">
        <f t="shared" si="14"/>
        <v>9256.982636772329</v>
      </c>
      <c r="P54" s="6">
        <f t="shared" si="15"/>
        <v>8096.1951924173809</v>
      </c>
      <c r="Q54" s="28">
        <v>5.0000000000000001E-3</v>
      </c>
      <c r="R54" s="45">
        <f t="shared" si="16"/>
        <v>771.41521973102749</v>
      </c>
      <c r="S54" s="4">
        <f t="shared" si="17"/>
        <v>674.68293270144841</v>
      </c>
    </row>
    <row r="55" spans="1:19" x14ac:dyDescent="0.2">
      <c r="A55" s="13">
        <v>38200</v>
      </c>
      <c r="B55" s="12">
        <v>31</v>
      </c>
      <c r="C55" s="89">
        <v>0</v>
      </c>
      <c r="D55" s="14">
        <v>3.79</v>
      </c>
      <c r="E55" s="91">
        <f t="shared" si="7"/>
        <v>3.79</v>
      </c>
      <c r="F55" s="14">
        <v>0.82551540037385251</v>
      </c>
      <c r="G55" s="24">
        <f t="shared" si="8"/>
        <v>153545.86446953658</v>
      </c>
      <c r="H55" s="25">
        <f t="shared" si="9"/>
        <v>581938.82633954368</v>
      </c>
      <c r="I55" s="25">
        <f t="shared" si="10"/>
        <v>251047.48840769235</v>
      </c>
      <c r="J55" s="28">
        <v>0.71964295351392915</v>
      </c>
      <c r="K55" s="66">
        <f t="shared" si="12"/>
        <v>133853.58935359083</v>
      </c>
      <c r="L55" s="6">
        <f t="shared" si="13"/>
        <v>507305.10365010926</v>
      </c>
      <c r="M55" s="6">
        <f t="shared" si="11"/>
        <v>218850.61859312103</v>
      </c>
      <c r="N55" s="28">
        <v>0.06</v>
      </c>
      <c r="O55" s="45">
        <f t="shared" si="14"/>
        <v>9212.751868172194</v>
      </c>
      <c r="P55" s="6">
        <f t="shared" si="15"/>
        <v>8031.2153612154489</v>
      </c>
      <c r="Q55" s="28">
        <v>5.0000000000000001E-3</v>
      </c>
      <c r="R55" s="45">
        <f t="shared" si="16"/>
        <v>767.72932234768291</v>
      </c>
      <c r="S55" s="4">
        <f t="shared" si="17"/>
        <v>669.26794676795419</v>
      </c>
    </row>
    <row r="56" spans="1:19" x14ac:dyDescent="0.2">
      <c r="A56" s="13">
        <v>38231</v>
      </c>
      <c r="B56" s="12">
        <v>30</v>
      </c>
      <c r="C56" s="89">
        <v>0</v>
      </c>
      <c r="D56" s="14">
        <v>3.8110000000000004</v>
      </c>
      <c r="E56" s="91">
        <f t="shared" si="7"/>
        <v>3.8110000000000004</v>
      </c>
      <c r="F56" s="14">
        <v>0.82156229807573766</v>
      </c>
      <c r="G56" s="24">
        <f t="shared" si="8"/>
        <v>147881.21365363279</v>
      </c>
      <c r="H56" s="25">
        <f t="shared" si="9"/>
        <v>563575.30523399462</v>
      </c>
      <c r="I56" s="25">
        <f t="shared" si="10"/>
        <v>244891.289810416</v>
      </c>
      <c r="J56" s="28">
        <v>0.71385969689632867</v>
      </c>
      <c r="K56" s="66">
        <f t="shared" si="12"/>
        <v>128494.74544133915</v>
      </c>
      <c r="L56" s="6">
        <f t="shared" si="13"/>
        <v>489693.47487694357</v>
      </c>
      <c r="M56" s="6">
        <f t="shared" si="11"/>
        <v>212787.29845085772</v>
      </c>
      <c r="N56" s="28">
        <v>0.06</v>
      </c>
      <c r="O56" s="45">
        <f t="shared" si="14"/>
        <v>8872.8728192179678</v>
      </c>
      <c r="P56" s="6">
        <f t="shared" si="15"/>
        <v>7709.6847264803491</v>
      </c>
      <c r="Q56" s="28">
        <v>5.0000000000000001E-3</v>
      </c>
      <c r="R56" s="45">
        <f t="shared" si="16"/>
        <v>739.40606826816395</v>
      </c>
      <c r="S56" s="4">
        <f t="shared" si="17"/>
        <v>642.4737272066958</v>
      </c>
    </row>
    <row r="57" spans="1:19" x14ac:dyDescent="0.2">
      <c r="A57" s="13">
        <v>38261</v>
      </c>
      <c r="B57" s="12">
        <v>31</v>
      </c>
      <c r="C57" s="89">
        <v>0</v>
      </c>
      <c r="D57" s="14">
        <v>3.8410000000000002</v>
      </c>
      <c r="E57" s="91">
        <f t="shared" si="7"/>
        <v>3.8410000000000002</v>
      </c>
      <c r="F57" s="14">
        <v>0.8177451710759901</v>
      </c>
      <c r="G57" s="24">
        <f t="shared" si="8"/>
        <v>152100.60182013415</v>
      </c>
      <c r="H57" s="25">
        <f t="shared" si="9"/>
        <v>584218.41159113531</v>
      </c>
      <c r="I57" s="25">
        <f t="shared" si="10"/>
        <v>256441.61466874625</v>
      </c>
      <c r="J57" s="28">
        <v>0.70829912195400846</v>
      </c>
      <c r="K57" s="66">
        <f t="shared" si="12"/>
        <v>131743.63668344557</v>
      </c>
      <c r="L57" s="6">
        <f t="shared" si="13"/>
        <v>506027.30850111443</v>
      </c>
      <c r="M57" s="6">
        <f t="shared" si="11"/>
        <v>222119.77144828928</v>
      </c>
      <c r="N57" s="28">
        <v>0.06</v>
      </c>
      <c r="O57" s="45">
        <f t="shared" si="14"/>
        <v>9126.0361092080493</v>
      </c>
      <c r="P57" s="6">
        <f t="shared" si="15"/>
        <v>7904.6182010067341</v>
      </c>
      <c r="Q57" s="28">
        <v>5.0000000000000001E-3</v>
      </c>
      <c r="R57" s="45">
        <f t="shared" si="16"/>
        <v>760.50300910067074</v>
      </c>
      <c r="S57" s="4">
        <f t="shared" si="17"/>
        <v>658.71818341722781</v>
      </c>
    </row>
    <row r="58" spans="1:19" x14ac:dyDescent="0.2">
      <c r="A58" s="13">
        <v>38292</v>
      </c>
      <c r="B58" s="12">
        <v>30</v>
      </c>
      <c r="C58" s="89">
        <v>0</v>
      </c>
      <c r="D58" s="14">
        <v>3.9810000000000003</v>
      </c>
      <c r="E58" s="91">
        <f t="shared" si="7"/>
        <v>3.9810000000000003</v>
      </c>
      <c r="F58" s="14">
        <v>0.81380960097201582</v>
      </c>
      <c r="G58" s="24">
        <f t="shared" si="8"/>
        <v>146485.72817496286</v>
      </c>
      <c r="H58" s="25">
        <f t="shared" si="9"/>
        <v>583159.68386452715</v>
      </c>
      <c r="I58" s="25">
        <f t="shared" si="10"/>
        <v>267482.93964748224</v>
      </c>
      <c r="J58" s="28">
        <v>0.70259036423686438</v>
      </c>
      <c r="K58" s="66">
        <f t="shared" si="12"/>
        <v>126466.26556263558</v>
      </c>
      <c r="L58" s="6">
        <f t="shared" si="13"/>
        <v>503462.2032048523</v>
      </c>
      <c r="M58" s="6">
        <f t="shared" si="11"/>
        <v>230927.40091737264</v>
      </c>
      <c r="N58" s="28">
        <v>0.14000000000000001</v>
      </c>
      <c r="O58" s="45">
        <f t="shared" si="14"/>
        <v>20508.001944494801</v>
      </c>
      <c r="P58" s="6">
        <f t="shared" si="15"/>
        <v>17705.277178768985</v>
      </c>
      <c r="Q58" s="28">
        <v>0.01</v>
      </c>
      <c r="R58" s="45">
        <f t="shared" si="16"/>
        <v>1464.8572817496286</v>
      </c>
      <c r="S58" s="4">
        <f t="shared" si="17"/>
        <v>1264.6626556263559</v>
      </c>
    </row>
    <row r="59" spans="1:19" x14ac:dyDescent="0.2">
      <c r="A59" s="13">
        <v>38322</v>
      </c>
      <c r="B59" s="12">
        <v>31</v>
      </c>
      <c r="C59" s="89">
        <v>0</v>
      </c>
      <c r="D59" s="14">
        <v>4.1059999999999999</v>
      </c>
      <c r="E59" s="91">
        <f t="shared" si="7"/>
        <v>4.1059999999999999</v>
      </c>
      <c r="F59" s="14">
        <v>0.81001073278416036</v>
      </c>
      <c r="G59" s="24">
        <f t="shared" si="8"/>
        <v>150661.99629785382</v>
      </c>
      <c r="H59" s="25">
        <f t="shared" si="9"/>
        <v>618618.15679898777</v>
      </c>
      <c r="I59" s="25">
        <f t="shared" si="10"/>
        <v>293941.55477711285</v>
      </c>
      <c r="J59" s="28">
        <v>0.6971025770962973</v>
      </c>
      <c r="K59" s="66">
        <f t="shared" si="12"/>
        <v>129661.0793399113</v>
      </c>
      <c r="L59" s="6">
        <f t="shared" si="13"/>
        <v>532388.39176967577</v>
      </c>
      <c r="M59" s="6">
        <f t="shared" si="11"/>
        <v>252968.76579216696</v>
      </c>
      <c r="N59" s="28">
        <v>0.14000000000000001</v>
      </c>
      <c r="O59" s="45">
        <f t="shared" si="14"/>
        <v>21092.679481699539</v>
      </c>
      <c r="P59" s="6">
        <f t="shared" si="15"/>
        <v>18152.551107587584</v>
      </c>
      <c r="Q59" s="28">
        <v>0.01</v>
      </c>
      <c r="R59" s="45">
        <f t="shared" si="16"/>
        <v>1506.6199629785383</v>
      </c>
      <c r="S59" s="4">
        <f t="shared" si="17"/>
        <v>1296.6107933991132</v>
      </c>
    </row>
    <row r="60" spans="1:19" x14ac:dyDescent="0.2">
      <c r="A60" s="13">
        <v>38353</v>
      </c>
      <c r="B60" s="12">
        <v>31</v>
      </c>
      <c r="C60" s="89">
        <v>0</v>
      </c>
      <c r="D60" s="14">
        <v>4.17</v>
      </c>
      <c r="E60" s="91">
        <f t="shared" si="7"/>
        <v>4.17</v>
      </c>
      <c r="F60" s="14">
        <v>0.80607337197359941</v>
      </c>
      <c r="G60" s="24">
        <f t="shared" si="8"/>
        <v>149929.64718708949</v>
      </c>
      <c r="H60" s="25">
        <f t="shared" si="9"/>
        <v>625206.62877016317</v>
      </c>
      <c r="I60" s="25">
        <f t="shared" si="10"/>
        <v>302108.23908198532</v>
      </c>
      <c r="J60" s="28">
        <v>0.69145123370787875</v>
      </c>
      <c r="K60" s="66">
        <f t="shared" si="12"/>
        <v>128609.92946966545</v>
      </c>
      <c r="L60" s="6">
        <f t="shared" si="13"/>
        <v>536303.40588850493</v>
      </c>
      <c r="M60" s="6">
        <f t="shared" si="11"/>
        <v>259149.0078813759</v>
      </c>
      <c r="N60" s="28">
        <v>0.14000000000000001</v>
      </c>
      <c r="O60" s="45">
        <f t="shared" si="14"/>
        <v>20990.150606192532</v>
      </c>
      <c r="P60" s="6">
        <f t="shared" si="15"/>
        <v>18005.390125753165</v>
      </c>
      <c r="Q60" s="28">
        <v>0.01</v>
      </c>
      <c r="R60" s="45">
        <f t="shared" si="16"/>
        <v>1499.2964718708949</v>
      </c>
      <c r="S60" s="4">
        <f t="shared" si="17"/>
        <v>1286.0992946966546</v>
      </c>
    </row>
    <row r="61" spans="1:19" x14ac:dyDescent="0.2">
      <c r="A61" s="13">
        <v>38384</v>
      </c>
      <c r="B61" s="12">
        <v>28</v>
      </c>
      <c r="C61" s="89">
        <v>0</v>
      </c>
      <c r="D61" s="14">
        <v>4.0609999999999999</v>
      </c>
      <c r="E61" s="91">
        <f t="shared" si="7"/>
        <v>4.0609999999999999</v>
      </c>
      <c r="F61" s="14">
        <v>0.80212721191440162</v>
      </c>
      <c r="G61" s="24">
        <f t="shared" si="8"/>
        <v>134757.37160161947</v>
      </c>
      <c r="H61" s="25">
        <f t="shared" si="9"/>
        <v>547249.68607417669</v>
      </c>
      <c r="I61" s="25">
        <f t="shared" si="10"/>
        <v>256847.55027268673</v>
      </c>
      <c r="J61" s="28">
        <v>0.68582227384385119</v>
      </c>
      <c r="K61" s="66">
        <f t="shared" si="12"/>
        <v>115218.142005767</v>
      </c>
      <c r="L61" s="6">
        <f t="shared" si="13"/>
        <v>467900.87468541978</v>
      </c>
      <c r="M61" s="6">
        <f t="shared" si="11"/>
        <v>219605.77866299191</v>
      </c>
      <c r="N61" s="28">
        <v>0.14000000000000001</v>
      </c>
      <c r="O61" s="45">
        <f t="shared" si="14"/>
        <v>18866.032024226726</v>
      </c>
      <c r="P61" s="6">
        <f t="shared" si="15"/>
        <v>16130.539880807382</v>
      </c>
      <c r="Q61" s="28">
        <v>0.01</v>
      </c>
      <c r="R61" s="45">
        <f t="shared" si="16"/>
        <v>1347.5737160161948</v>
      </c>
      <c r="S61" s="4">
        <f t="shared" si="17"/>
        <v>1152.18142005767</v>
      </c>
    </row>
    <row r="62" spans="1:19" x14ac:dyDescent="0.2">
      <c r="A62" s="13">
        <v>38412</v>
      </c>
      <c r="B62" s="12">
        <v>31</v>
      </c>
      <c r="C62" s="89">
        <v>0</v>
      </c>
      <c r="D62" s="14">
        <v>3.9240000000000004</v>
      </c>
      <c r="E62" s="91">
        <f t="shared" si="7"/>
        <v>3.9240000000000004</v>
      </c>
      <c r="F62" s="14">
        <v>0.79857071820691405</v>
      </c>
      <c r="G62" s="24">
        <f t="shared" si="8"/>
        <v>148534.15358648601</v>
      </c>
      <c r="H62" s="25">
        <f t="shared" si="9"/>
        <v>582848.01867337117</v>
      </c>
      <c r="I62" s="25">
        <f t="shared" si="10"/>
        <v>262756.91769449384</v>
      </c>
      <c r="J62" s="28">
        <v>0.68077006754194036</v>
      </c>
      <c r="K62" s="66">
        <f t="shared" si="12"/>
        <v>126623.23256280091</v>
      </c>
      <c r="L62" s="6">
        <f t="shared" si="13"/>
        <v>496869.56457643083</v>
      </c>
      <c r="M62" s="6">
        <f t="shared" si="11"/>
        <v>223996.49840359489</v>
      </c>
      <c r="N62" s="28">
        <v>0.14000000000000001</v>
      </c>
      <c r="O62" s="45">
        <f t="shared" si="14"/>
        <v>20794.781502108042</v>
      </c>
      <c r="P62" s="6">
        <f t="shared" si="15"/>
        <v>17727.25255879213</v>
      </c>
      <c r="Q62" s="28">
        <v>0.01</v>
      </c>
      <c r="R62" s="45">
        <f t="shared" si="16"/>
        <v>1485.3415358648601</v>
      </c>
      <c r="S62" s="4">
        <f t="shared" si="17"/>
        <v>1266.2323256280092</v>
      </c>
    </row>
    <row r="63" spans="1:19" x14ac:dyDescent="0.2">
      <c r="A63" s="13">
        <v>38443</v>
      </c>
      <c r="B63" s="12">
        <v>30</v>
      </c>
      <c r="C63" s="89">
        <v>0</v>
      </c>
      <c r="D63" s="14">
        <v>3.7410000000000001</v>
      </c>
      <c r="E63" s="91">
        <f t="shared" si="7"/>
        <v>3.7410000000000001</v>
      </c>
      <c r="F63" s="14">
        <v>0.7946691137319567</v>
      </c>
      <c r="G63" s="24">
        <f t="shared" si="8"/>
        <v>143040.4404717522</v>
      </c>
      <c r="H63" s="25">
        <f t="shared" si="9"/>
        <v>535114.287804825</v>
      </c>
      <c r="I63" s="25">
        <f t="shared" si="10"/>
        <v>226862.13858819901</v>
      </c>
      <c r="J63" s="28">
        <v>0.6752345834584691</v>
      </c>
      <c r="K63" s="66">
        <f t="shared" si="12"/>
        <v>121542.22502252444</v>
      </c>
      <c r="L63" s="6">
        <f t="shared" si="13"/>
        <v>454689.46380926395</v>
      </c>
      <c r="M63" s="6">
        <f t="shared" si="11"/>
        <v>192765.96888572379</v>
      </c>
      <c r="N63" s="28">
        <v>6.5000000000000002E-2</v>
      </c>
      <c r="O63" s="45">
        <f t="shared" si="14"/>
        <v>9297.628630663894</v>
      </c>
      <c r="P63" s="6">
        <f t="shared" si="15"/>
        <v>7900.2446264640885</v>
      </c>
      <c r="Q63" s="28">
        <v>5.0000000000000001E-3</v>
      </c>
      <c r="R63" s="45">
        <f t="shared" si="16"/>
        <v>715.20220235876104</v>
      </c>
      <c r="S63" s="4">
        <f t="shared" si="17"/>
        <v>607.7111251126222</v>
      </c>
    </row>
    <row r="64" spans="1:19" x14ac:dyDescent="0.2">
      <c r="A64" s="13">
        <v>38473</v>
      </c>
      <c r="B64" s="12">
        <v>31</v>
      </c>
      <c r="C64" s="89">
        <v>0</v>
      </c>
      <c r="D64" s="14">
        <v>3.7160000000000002</v>
      </c>
      <c r="E64" s="91">
        <f t="shared" si="7"/>
        <v>3.7160000000000002</v>
      </c>
      <c r="F64" s="14">
        <v>0.79092492691071903</v>
      </c>
      <c r="G64" s="24">
        <f t="shared" si="8"/>
        <v>147112.03640539374</v>
      </c>
      <c r="H64" s="25">
        <f t="shared" si="9"/>
        <v>546668.32728244318</v>
      </c>
      <c r="I64" s="25">
        <f t="shared" si="10"/>
        <v>229641.88882881968</v>
      </c>
      <c r="J64" s="28">
        <v>0.66993166338970911</v>
      </c>
      <c r="K64" s="66">
        <f t="shared" si="12"/>
        <v>124607.28939048589</v>
      </c>
      <c r="L64" s="6">
        <f t="shared" si="13"/>
        <v>463040.68737504561</v>
      </c>
      <c r="M64" s="6">
        <f t="shared" si="11"/>
        <v>194511.97873854853</v>
      </c>
      <c r="N64" s="28">
        <v>6.5000000000000002E-2</v>
      </c>
      <c r="O64" s="45">
        <f t="shared" si="14"/>
        <v>9562.2823663505933</v>
      </c>
      <c r="P64" s="6">
        <f t="shared" si="15"/>
        <v>8099.4738103815835</v>
      </c>
      <c r="Q64" s="28">
        <v>5.0000000000000001E-3</v>
      </c>
      <c r="R64" s="45">
        <f t="shared" si="16"/>
        <v>735.56018202696873</v>
      </c>
      <c r="S64" s="4">
        <f t="shared" si="17"/>
        <v>623.03644695242951</v>
      </c>
    </row>
    <row r="65" spans="1:19" x14ac:dyDescent="0.2">
      <c r="A65" s="13">
        <v>38504</v>
      </c>
      <c r="B65" s="12">
        <v>30</v>
      </c>
      <c r="C65" s="89">
        <v>0</v>
      </c>
      <c r="D65" s="14">
        <v>3.7450000000000001</v>
      </c>
      <c r="E65" s="91">
        <f t="shared" si="7"/>
        <v>3.7450000000000001</v>
      </c>
      <c r="F65" s="14">
        <v>0.78706645267279585</v>
      </c>
      <c r="G65" s="24">
        <f t="shared" si="8"/>
        <v>141671.96148110327</v>
      </c>
      <c r="H65" s="25">
        <f t="shared" si="9"/>
        <v>530561.49574673176</v>
      </c>
      <c r="I65" s="25">
        <f t="shared" si="10"/>
        <v>225258.41875495424</v>
      </c>
      <c r="J65" s="28">
        <v>0.66448909089632835</v>
      </c>
      <c r="K65" s="66">
        <f t="shared" si="12"/>
        <v>119608.03636133911</v>
      </c>
      <c r="L65" s="6">
        <f t="shared" si="13"/>
        <v>447932.09617321496</v>
      </c>
      <c r="M65" s="6">
        <f t="shared" si="11"/>
        <v>190176.77781452922</v>
      </c>
      <c r="N65" s="28">
        <v>6.5000000000000002E-2</v>
      </c>
      <c r="O65" s="45">
        <f t="shared" si="14"/>
        <v>9208.6774962717118</v>
      </c>
      <c r="P65" s="6">
        <f t="shared" si="15"/>
        <v>7774.5223634870426</v>
      </c>
      <c r="Q65" s="28">
        <v>5.0000000000000001E-3</v>
      </c>
      <c r="R65" s="45">
        <f t="shared" si="16"/>
        <v>708.35980740551634</v>
      </c>
      <c r="S65" s="4">
        <f t="shared" si="17"/>
        <v>598.04018180669561</v>
      </c>
    </row>
    <row r="66" spans="1:19" x14ac:dyDescent="0.2">
      <c r="A66" s="13">
        <v>38534</v>
      </c>
      <c r="B66" s="12">
        <v>31</v>
      </c>
      <c r="C66" s="89">
        <v>0</v>
      </c>
      <c r="D66" s="14">
        <v>3.7749999999999999</v>
      </c>
      <c r="E66" s="91">
        <f t="shared" si="7"/>
        <v>3.7749999999999999</v>
      </c>
      <c r="F66" s="14">
        <v>0.78334265081073673</v>
      </c>
      <c r="G66" s="24">
        <f t="shared" si="8"/>
        <v>145701.73305079702</v>
      </c>
      <c r="H66" s="25">
        <f t="shared" si="9"/>
        <v>550024.04226675874</v>
      </c>
      <c r="I66" s="25">
        <f t="shared" si="10"/>
        <v>236036.80754229118</v>
      </c>
      <c r="J66" s="28">
        <v>0.65925781697595354</v>
      </c>
      <c r="K66" s="66">
        <f t="shared" si="12"/>
        <v>122621.95395752735</v>
      </c>
      <c r="L66" s="6">
        <f t="shared" si="13"/>
        <v>462897.87618966575</v>
      </c>
      <c r="M66" s="6">
        <f t="shared" si="11"/>
        <v>198647.56541119431</v>
      </c>
      <c r="N66" s="28">
        <v>6.5000000000000002E-2</v>
      </c>
      <c r="O66" s="45">
        <f t="shared" si="14"/>
        <v>9470.612648301807</v>
      </c>
      <c r="P66" s="6">
        <f t="shared" si="15"/>
        <v>7970.4270072392783</v>
      </c>
      <c r="Q66" s="28">
        <v>5.0000000000000001E-3</v>
      </c>
      <c r="R66" s="45">
        <f t="shared" si="16"/>
        <v>728.5086652539851</v>
      </c>
      <c r="S66" s="4">
        <f t="shared" si="17"/>
        <v>613.10976978763676</v>
      </c>
    </row>
    <row r="67" spans="1:19" x14ac:dyDescent="0.2">
      <c r="A67" s="13">
        <v>38565</v>
      </c>
      <c r="B67" s="12">
        <v>31</v>
      </c>
      <c r="C67" s="89">
        <v>0</v>
      </c>
      <c r="D67" s="14">
        <v>3.7949999999999999</v>
      </c>
      <c r="E67" s="91">
        <f t="shared" si="7"/>
        <v>3.7949999999999999</v>
      </c>
      <c r="F67" s="14">
        <v>0.77950529454493911</v>
      </c>
      <c r="G67" s="24">
        <f t="shared" si="8"/>
        <v>144987.98478535868</v>
      </c>
      <c r="H67" s="25">
        <f t="shared" si="9"/>
        <v>550229.40226043621</v>
      </c>
      <c r="I67" s="25">
        <f t="shared" si="10"/>
        <v>237780.29504798827</v>
      </c>
      <c r="J67" s="28">
        <v>0.65388889958687224</v>
      </c>
      <c r="K67" s="66">
        <f t="shared" si="12"/>
        <v>121623.33532315823</v>
      </c>
      <c r="L67" s="6">
        <f t="shared" si="13"/>
        <v>461560.55755138549</v>
      </c>
      <c r="M67" s="6">
        <f t="shared" si="11"/>
        <v>199462.26992997952</v>
      </c>
      <c r="N67" s="28">
        <v>6.5000000000000002E-2</v>
      </c>
      <c r="O67" s="45">
        <f t="shared" si="14"/>
        <v>9424.2190110483152</v>
      </c>
      <c r="P67" s="6">
        <f t="shared" si="15"/>
        <v>7905.516796005285</v>
      </c>
      <c r="Q67" s="28">
        <v>5.0000000000000001E-3</v>
      </c>
      <c r="R67" s="45">
        <f t="shared" si="16"/>
        <v>724.93992392679343</v>
      </c>
      <c r="S67" s="4">
        <f t="shared" si="17"/>
        <v>608.11667661579111</v>
      </c>
    </row>
    <row r="68" spans="1:19" x14ac:dyDescent="0.2">
      <c r="A68" s="13">
        <v>38596</v>
      </c>
      <c r="B68" s="12">
        <v>30</v>
      </c>
      <c r="C68" s="89">
        <v>0</v>
      </c>
      <c r="D68" s="14">
        <v>3.8160000000000003</v>
      </c>
      <c r="E68" s="91">
        <f t="shared" si="7"/>
        <v>3.8160000000000003</v>
      </c>
      <c r="F68" s="14">
        <v>0.77567871057264681</v>
      </c>
      <c r="G68" s="24">
        <f t="shared" si="8"/>
        <v>139622.16790307642</v>
      </c>
      <c r="H68" s="25">
        <f t="shared" si="9"/>
        <v>532798.19271813962</v>
      </c>
      <c r="I68" s="25">
        <f t="shared" si="10"/>
        <v>231912.42088701</v>
      </c>
      <c r="J68" s="28">
        <v>0.64855712357124506</v>
      </c>
      <c r="K68" s="66">
        <f t="shared" si="12"/>
        <v>116740.28224282411</v>
      </c>
      <c r="L68" s="6">
        <f t="shared" si="13"/>
        <v>445480.91703861684</v>
      </c>
      <c r="M68" s="6">
        <f t="shared" ref="M68:M91" si="18">((E68-$B$8)-$B$2)*K68</f>
        <v>193905.60880533091</v>
      </c>
      <c r="N68" s="28">
        <v>6.5000000000000002E-2</v>
      </c>
      <c r="O68" s="45">
        <f t="shared" si="14"/>
        <v>9075.4409136999675</v>
      </c>
      <c r="P68" s="6">
        <f t="shared" si="15"/>
        <v>7588.1183457835668</v>
      </c>
      <c r="Q68" s="28">
        <v>5.0000000000000001E-3</v>
      </c>
      <c r="R68" s="45">
        <f t="shared" si="16"/>
        <v>698.11083951538217</v>
      </c>
      <c r="S68" s="4">
        <f t="shared" si="17"/>
        <v>583.70141121412053</v>
      </c>
    </row>
    <row r="69" spans="1:19" x14ac:dyDescent="0.2">
      <c r="A69" s="13">
        <v>38626</v>
      </c>
      <c r="B69" s="12">
        <v>31</v>
      </c>
      <c r="C69" s="89">
        <v>0</v>
      </c>
      <c r="D69" s="14">
        <v>3.8460000000000005</v>
      </c>
      <c r="E69" s="91">
        <f t="shared" si="7"/>
        <v>3.8460000000000005</v>
      </c>
      <c r="F69" s="14">
        <v>0.7719858463906023</v>
      </c>
      <c r="G69" s="24">
        <f t="shared" si="8"/>
        <v>143589.36742865204</v>
      </c>
      <c r="H69" s="25">
        <f t="shared" si="9"/>
        <v>552244.70713059581</v>
      </c>
      <c r="I69" s="25">
        <f t="shared" si="10"/>
        <v>242809.6203218507</v>
      </c>
      <c r="J69" s="28">
        <v>0.6434325204084258</v>
      </c>
      <c r="K69" s="66">
        <f t="shared" si="12"/>
        <v>119678.4487959672</v>
      </c>
      <c r="L69" s="6">
        <f t="shared" si="13"/>
        <v>460283.31406928989</v>
      </c>
      <c r="M69" s="6">
        <f t="shared" si="18"/>
        <v>202376.25691398061</v>
      </c>
      <c r="N69" s="28">
        <v>6.5000000000000002E-2</v>
      </c>
      <c r="O69" s="45">
        <f t="shared" si="14"/>
        <v>9333.3088828623822</v>
      </c>
      <c r="P69" s="6">
        <f t="shared" si="15"/>
        <v>7779.0991717378683</v>
      </c>
      <c r="Q69" s="28">
        <v>5.0000000000000001E-3</v>
      </c>
      <c r="R69" s="45">
        <f t="shared" si="16"/>
        <v>717.94683714326027</v>
      </c>
      <c r="S69" s="4">
        <f t="shared" si="17"/>
        <v>598.39224397983605</v>
      </c>
    </row>
    <row r="70" spans="1:19" x14ac:dyDescent="0.2">
      <c r="A70" s="13">
        <v>38657</v>
      </c>
      <c r="B70" s="12">
        <v>30</v>
      </c>
      <c r="C70" s="89">
        <v>0</v>
      </c>
      <c r="D70" s="14">
        <v>3.9860000000000002</v>
      </c>
      <c r="E70" s="91">
        <f t="shared" si="7"/>
        <v>3.9860000000000002</v>
      </c>
      <c r="F70" s="14">
        <v>0.76818053637035766</v>
      </c>
      <c r="G70" s="24">
        <f t="shared" si="8"/>
        <v>138272.49654666439</v>
      </c>
      <c r="H70" s="25">
        <f t="shared" si="9"/>
        <v>551154.17123500432</v>
      </c>
      <c r="I70" s="25">
        <f t="shared" si="10"/>
        <v>253176.94117694255</v>
      </c>
      <c r="J70" s="28">
        <v>0.63817326076147851</v>
      </c>
      <c r="K70" s="66">
        <f t="shared" si="12"/>
        <v>114871.18693706613</v>
      </c>
      <c r="L70" s="6">
        <f t="shared" si="13"/>
        <v>457876.55113114562</v>
      </c>
      <c r="M70" s="6">
        <f t="shared" si="18"/>
        <v>210329.14328176813</v>
      </c>
      <c r="N70" s="28">
        <v>0.14499999999999999</v>
      </c>
      <c r="O70" s="45">
        <f t="shared" si="14"/>
        <v>20049.511999266335</v>
      </c>
      <c r="P70" s="6">
        <f t="shared" si="15"/>
        <v>16656.322105874588</v>
      </c>
      <c r="Q70" s="28">
        <v>5.0000000000000001E-3</v>
      </c>
      <c r="R70" s="45">
        <f t="shared" si="16"/>
        <v>691.36248273332194</v>
      </c>
      <c r="S70" s="4">
        <f t="shared" si="17"/>
        <v>574.35593468533068</v>
      </c>
    </row>
    <row r="71" spans="1:19" x14ac:dyDescent="0.2">
      <c r="A71" s="13">
        <v>38687</v>
      </c>
      <c r="B71" s="12">
        <v>31</v>
      </c>
      <c r="C71" s="89">
        <v>0</v>
      </c>
      <c r="D71" s="14">
        <v>4.1110000000000007</v>
      </c>
      <c r="E71" s="91">
        <f t="shared" si="7"/>
        <v>4.1110000000000007</v>
      </c>
      <c r="F71" s="14">
        <v>0.76450830818862558</v>
      </c>
      <c r="G71" s="24">
        <f t="shared" si="8"/>
        <v>142198.54532308437</v>
      </c>
      <c r="H71" s="25">
        <f t="shared" si="9"/>
        <v>584578.21982319991</v>
      </c>
      <c r="I71" s="25">
        <f t="shared" si="10"/>
        <v>278140.35465195315</v>
      </c>
      <c r="J71" s="28">
        <v>0.63311847109538677</v>
      </c>
      <c r="K71" s="66">
        <f t="shared" si="12"/>
        <v>117760.03562374193</v>
      </c>
      <c r="L71" s="6">
        <f t="shared" si="13"/>
        <v>484111.50644920318</v>
      </c>
      <c r="M71" s="6">
        <f t="shared" si="18"/>
        <v>230338.62968003933</v>
      </c>
      <c r="N71" s="28">
        <v>0.14499999999999999</v>
      </c>
      <c r="O71" s="45">
        <f t="shared" si="14"/>
        <v>20618.789071847234</v>
      </c>
      <c r="P71" s="6">
        <f t="shared" si="15"/>
        <v>17075.205165442578</v>
      </c>
      <c r="Q71" s="28">
        <v>5.0000000000000001E-3</v>
      </c>
      <c r="R71" s="45">
        <f t="shared" si="16"/>
        <v>710.99272661542182</v>
      </c>
      <c r="S71" s="4">
        <f t="shared" si="17"/>
        <v>588.80017811870971</v>
      </c>
    </row>
    <row r="72" spans="1:19" x14ac:dyDescent="0.2">
      <c r="A72" s="13">
        <v>38718</v>
      </c>
      <c r="B72" s="12">
        <v>31</v>
      </c>
      <c r="C72" s="89">
        <v>0</v>
      </c>
      <c r="D72" s="14">
        <v>4.1950000000000003</v>
      </c>
      <c r="E72" s="91">
        <f t="shared" si="7"/>
        <v>4.1950000000000003</v>
      </c>
      <c r="F72" s="14">
        <v>0.76072437105397472</v>
      </c>
      <c r="G72" s="24">
        <f t="shared" si="8"/>
        <v>141494.7330160393</v>
      </c>
      <c r="H72" s="25">
        <f t="shared" si="9"/>
        <v>593570.40500228491</v>
      </c>
      <c r="I72" s="25">
        <f t="shared" si="10"/>
        <v>288649.25535272027</v>
      </c>
      <c r="J72" s="28">
        <v>0.62793097720205748</v>
      </c>
      <c r="K72" s="66">
        <f t="shared" si="12"/>
        <v>116795.1617595827</v>
      </c>
      <c r="L72" s="6">
        <f t="shared" si="13"/>
        <v>489955.70358144946</v>
      </c>
      <c r="M72" s="6">
        <f t="shared" si="18"/>
        <v>238262.12998954876</v>
      </c>
      <c r="N72" s="28">
        <v>0.14499999999999999</v>
      </c>
      <c r="O72" s="45">
        <f t="shared" si="14"/>
        <v>20516.736287325697</v>
      </c>
      <c r="P72" s="6">
        <f t="shared" si="15"/>
        <v>16935.298455139491</v>
      </c>
      <c r="Q72" s="28">
        <v>5.0000000000000001E-3</v>
      </c>
      <c r="R72" s="45">
        <f t="shared" si="16"/>
        <v>707.4736650801965</v>
      </c>
      <c r="S72" s="4">
        <f t="shared" si="17"/>
        <v>583.97580879791349</v>
      </c>
    </row>
    <row r="73" spans="1:19" x14ac:dyDescent="0.2">
      <c r="A73" s="13">
        <v>38749</v>
      </c>
      <c r="B73" s="12">
        <v>28</v>
      </c>
      <c r="C73" s="89">
        <v>0</v>
      </c>
      <c r="D73" s="14">
        <v>4.0860000000000003</v>
      </c>
      <c r="E73" s="91">
        <f t="shared" si="7"/>
        <v>4.0860000000000003</v>
      </c>
      <c r="F73" s="14">
        <v>0.756963732484351</v>
      </c>
      <c r="G73" s="24">
        <f t="shared" si="8"/>
        <v>127169.90705737096</v>
      </c>
      <c r="H73" s="25">
        <f t="shared" si="9"/>
        <v>519616.2402364178</v>
      </c>
      <c r="I73" s="25">
        <f t="shared" si="10"/>
        <v>245565.09052778338</v>
      </c>
      <c r="J73" s="28">
        <v>0.62278967539716901</v>
      </c>
      <c r="K73" s="66">
        <f t="shared" si="12"/>
        <v>104628.6654667244</v>
      </c>
      <c r="L73" s="6">
        <f t="shared" si="13"/>
        <v>427512.72709703591</v>
      </c>
      <c r="M73" s="6">
        <f t="shared" si="18"/>
        <v>202037.95301624486</v>
      </c>
      <c r="N73" s="28">
        <v>0.14499999999999999</v>
      </c>
      <c r="O73" s="45">
        <f t="shared" si="14"/>
        <v>18439.63652331879</v>
      </c>
      <c r="P73" s="6">
        <f t="shared" si="15"/>
        <v>15171.156492675036</v>
      </c>
      <c r="Q73" s="28">
        <v>5.0000000000000001E-3</v>
      </c>
      <c r="R73" s="45">
        <f t="shared" si="16"/>
        <v>635.8495352868548</v>
      </c>
      <c r="S73" s="4">
        <f t="shared" si="17"/>
        <v>523.14332733362198</v>
      </c>
    </row>
    <row r="74" spans="1:19" x14ac:dyDescent="0.2">
      <c r="A74" s="13">
        <v>38777</v>
      </c>
      <c r="B74" s="12">
        <v>31</v>
      </c>
      <c r="C74" s="89">
        <v>0</v>
      </c>
      <c r="D74" s="14">
        <v>3.9490000000000003</v>
      </c>
      <c r="E74" s="91">
        <f t="shared" si="7"/>
        <v>3.9490000000000003</v>
      </c>
      <c r="F74" s="14">
        <v>0.75358205343946616</v>
      </c>
      <c r="G74" s="24">
        <f t="shared" si="8"/>
        <v>140166.26193974071</v>
      </c>
      <c r="H74" s="25">
        <f t="shared" si="9"/>
        <v>553516.56840003608</v>
      </c>
      <c r="I74" s="25">
        <f t="shared" si="10"/>
        <v>251458.27391989491</v>
      </c>
      <c r="J74" s="28">
        <v>0.61818134191330909</v>
      </c>
      <c r="K74" s="66">
        <f t="shared" si="12"/>
        <v>114981.72959587548</v>
      </c>
      <c r="L74" s="6">
        <f t="shared" si="13"/>
        <v>454062.8501741123</v>
      </c>
      <c r="M74" s="6">
        <f t="shared" si="18"/>
        <v>206277.22289500068</v>
      </c>
      <c r="N74" s="28">
        <v>0.14499999999999999</v>
      </c>
      <c r="O74" s="45">
        <f t="shared" si="14"/>
        <v>20324.107981262401</v>
      </c>
      <c r="P74" s="6">
        <f t="shared" si="15"/>
        <v>16672.350791401943</v>
      </c>
      <c r="Q74" s="28">
        <v>5.0000000000000001E-3</v>
      </c>
      <c r="R74" s="45">
        <f t="shared" si="16"/>
        <v>700.83130969870354</v>
      </c>
      <c r="S74" s="4">
        <f t="shared" si="17"/>
        <v>574.90864797937741</v>
      </c>
    </row>
    <row r="75" spans="1:19" x14ac:dyDescent="0.2">
      <c r="A75" s="13">
        <v>38808</v>
      </c>
      <c r="B75" s="12">
        <v>30</v>
      </c>
      <c r="C75" s="89">
        <v>0</v>
      </c>
      <c r="D75" s="14">
        <v>3.7660000000000005</v>
      </c>
      <c r="E75" s="91">
        <f t="shared" si="7"/>
        <v>3.7660000000000005</v>
      </c>
      <c r="F75" s="14">
        <v>0.74984886770307169</v>
      </c>
      <c r="G75" s="24">
        <f t="shared" si="8"/>
        <v>134972.79618655291</v>
      </c>
      <c r="H75" s="25">
        <f t="shared" si="9"/>
        <v>508307.55043855833</v>
      </c>
      <c r="I75" s="25">
        <f t="shared" si="10"/>
        <v>217441.17465653681</v>
      </c>
      <c r="J75" s="28">
        <v>0.61311356667458361</v>
      </c>
      <c r="K75" s="66">
        <f t="shared" si="12"/>
        <v>110360.44200142505</v>
      </c>
      <c r="L75" s="6">
        <f t="shared" si="13"/>
        <v>415617.42457736679</v>
      </c>
      <c r="M75" s="6">
        <f t="shared" si="18"/>
        <v>177790.67206429582</v>
      </c>
      <c r="N75" s="28">
        <v>6.5000000000000002E-2</v>
      </c>
      <c r="O75" s="45">
        <f t="shared" si="14"/>
        <v>8773.2317521259392</v>
      </c>
      <c r="P75" s="6">
        <f t="shared" si="15"/>
        <v>7173.4287300926289</v>
      </c>
      <c r="Q75" s="28">
        <v>5.0000000000000001E-3</v>
      </c>
      <c r="R75" s="45">
        <f t="shared" si="16"/>
        <v>674.86398093276455</v>
      </c>
      <c r="S75" s="4">
        <f t="shared" si="17"/>
        <v>551.80221000712527</v>
      </c>
    </row>
    <row r="76" spans="1:19" x14ac:dyDescent="0.2">
      <c r="A76" s="13">
        <v>38838</v>
      </c>
      <c r="B76" s="12">
        <v>31</v>
      </c>
      <c r="C76" s="89">
        <v>0</v>
      </c>
      <c r="D76" s="14">
        <v>3.7410000000000001</v>
      </c>
      <c r="E76" s="91">
        <f t="shared" si="7"/>
        <v>3.7410000000000001</v>
      </c>
      <c r="F76" s="14">
        <v>0.74624694295527616</v>
      </c>
      <c r="G76" s="24">
        <f t="shared" si="8"/>
        <v>138801.93138968135</v>
      </c>
      <c r="H76" s="25">
        <f t="shared" si="9"/>
        <v>519258.02532879799</v>
      </c>
      <c r="I76" s="25">
        <f t="shared" si="10"/>
        <v>220139.86318403468</v>
      </c>
      <c r="J76" s="28">
        <v>0.60824341196218201</v>
      </c>
      <c r="K76" s="66">
        <f t="shared" si="12"/>
        <v>113133.27462496585</v>
      </c>
      <c r="L76" s="6">
        <f t="shared" si="13"/>
        <v>423231.58037199726</v>
      </c>
      <c r="M76" s="6">
        <f t="shared" si="18"/>
        <v>179429.37355519587</v>
      </c>
      <c r="N76" s="28">
        <v>6.5000000000000002E-2</v>
      </c>
      <c r="O76" s="45">
        <f t="shared" si="14"/>
        <v>9022.1255403292889</v>
      </c>
      <c r="P76" s="6">
        <f t="shared" si="15"/>
        <v>7353.6628506227808</v>
      </c>
      <c r="Q76" s="28">
        <v>5.0000000000000001E-3</v>
      </c>
      <c r="R76" s="45">
        <f t="shared" si="16"/>
        <v>694.00965694840681</v>
      </c>
      <c r="S76" s="4">
        <f t="shared" si="17"/>
        <v>565.66637312482931</v>
      </c>
    </row>
    <row r="77" spans="1:19" x14ac:dyDescent="0.2">
      <c r="A77" s="13">
        <v>38869</v>
      </c>
      <c r="B77" s="12">
        <v>30</v>
      </c>
      <c r="C77" s="89">
        <v>0</v>
      </c>
      <c r="D77" s="14">
        <v>3.77</v>
      </c>
      <c r="E77" s="91">
        <f t="shared" si="7"/>
        <v>3.77</v>
      </c>
      <c r="F77" s="14">
        <v>0.74253616509622822</v>
      </c>
      <c r="G77" s="24">
        <f t="shared" si="8"/>
        <v>133656.50971732108</v>
      </c>
      <c r="H77" s="25">
        <f t="shared" si="9"/>
        <v>503885.04163430049</v>
      </c>
      <c r="I77" s="25">
        <f t="shared" si="10"/>
        <v>215855.26319347357</v>
      </c>
      <c r="J77" s="28">
        <v>0.60324600580342713</v>
      </c>
      <c r="K77" s="66">
        <f t="shared" ref="K77:K91" si="19">($B$3*B77)*J77</f>
        <v>108584.28104461689</v>
      </c>
      <c r="L77" s="6">
        <f t="shared" ref="L77:L91" si="20">((E77-$B$7)*K77)</f>
        <v>409362.73953820567</v>
      </c>
      <c r="M77" s="6">
        <f t="shared" si="18"/>
        <v>175363.6138870563</v>
      </c>
      <c r="N77" s="28">
        <v>6.5000000000000002E-2</v>
      </c>
      <c r="O77" s="45">
        <f t="shared" ref="O77:O91" si="21">N77*G77</f>
        <v>8687.6731316258702</v>
      </c>
      <c r="P77" s="6">
        <f t="shared" ref="P77:P91" si="22">((N77-$B$9))*K77</f>
        <v>7057.9782679000982</v>
      </c>
      <c r="Q77" s="28">
        <v>5.0000000000000001E-3</v>
      </c>
      <c r="R77" s="45">
        <f t="shared" ref="R77:R91" si="23">Q77*G77</f>
        <v>668.28254858660546</v>
      </c>
      <c r="S77" s="4">
        <f t="shared" ref="S77:S91" si="24">(Q77-$B$10)*K77</f>
        <v>542.92140522308443</v>
      </c>
    </row>
    <row r="78" spans="1:19" x14ac:dyDescent="0.2">
      <c r="A78" s="13">
        <v>38899</v>
      </c>
      <c r="B78" s="12">
        <v>31</v>
      </c>
      <c r="C78" s="89">
        <v>0</v>
      </c>
      <c r="D78" s="14">
        <v>3.8</v>
      </c>
      <c r="E78" s="91">
        <f t="shared" ref="E78:E92" si="25">C78+D78</f>
        <v>3.8</v>
      </c>
      <c r="F78" s="14">
        <v>0.73895595238900291</v>
      </c>
      <c r="G78" s="24">
        <f t="shared" ref="G78:G91" si="26">F78*($B$3*B78)</f>
        <v>137445.80714435453</v>
      </c>
      <c r="H78" s="25">
        <f t="shared" ref="H78:H91" si="27">G78*E78</f>
        <v>522294.06714854721</v>
      </c>
      <c r="I78" s="25">
        <f t="shared" ref="I78:I91" si="28">(E78-$B$2)*G78</f>
        <v>226098.35275246322</v>
      </c>
      <c r="J78" s="28">
        <v>0.59844357543757876</v>
      </c>
      <c r="K78" s="66">
        <f t="shared" si="19"/>
        <v>111310.50503138965</v>
      </c>
      <c r="L78" s="6">
        <f t="shared" si="20"/>
        <v>422979.91911928065</v>
      </c>
      <c r="M78" s="6">
        <f t="shared" si="18"/>
        <v>183105.78077663598</v>
      </c>
      <c r="N78" s="28">
        <v>6.5000000000000002E-2</v>
      </c>
      <c r="O78" s="45">
        <f t="shared" si="21"/>
        <v>8933.9774643830442</v>
      </c>
      <c r="P78" s="6">
        <f t="shared" si="22"/>
        <v>7235.1828270403275</v>
      </c>
      <c r="Q78" s="28">
        <v>5.0000000000000001E-3</v>
      </c>
      <c r="R78" s="45">
        <f t="shared" si="23"/>
        <v>687.22903572177268</v>
      </c>
      <c r="S78" s="4">
        <f t="shared" si="24"/>
        <v>556.55252515694826</v>
      </c>
    </row>
    <row r="79" spans="1:19" x14ac:dyDescent="0.2">
      <c r="A79" s="13">
        <v>38930</v>
      </c>
      <c r="B79" s="12">
        <v>31</v>
      </c>
      <c r="C79" s="89">
        <v>0</v>
      </c>
      <c r="D79" s="14">
        <v>3.82</v>
      </c>
      <c r="E79" s="91">
        <f t="shared" si="25"/>
        <v>3.82</v>
      </c>
      <c r="F79" s="14">
        <v>0.73526763743434709</v>
      </c>
      <c r="G79" s="24">
        <f t="shared" si="26"/>
        <v>136759.78056278857</v>
      </c>
      <c r="H79" s="25">
        <f t="shared" si="27"/>
        <v>522422.36174985231</v>
      </c>
      <c r="I79" s="25">
        <f t="shared" si="28"/>
        <v>227705.03463704296</v>
      </c>
      <c r="J79" s="28">
        <v>0.59351576508193482</v>
      </c>
      <c r="K79" s="66">
        <f t="shared" si="19"/>
        <v>110393.93230523988</v>
      </c>
      <c r="L79" s="6">
        <f t="shared" si="20"/>
        <v>421704.82140601636</v>
      </c>
      <c r="M79" s="6">
        <f t="shared" si="18"/>
        <v>183805.8972882244</v>
      </c>
      <c r="N79" s="28">
        <v>6.5000000000000002E-2</v>
      </c>
      <c r="O79" s="45">
        <f t="shared" si="21"/>
        <v>8889.3857365812564</v>
      </c>
      <c r="P79" s="6">
        <f t="shared" si="22"/>
        <v>7175.6055998405927</v>
      </c>
      <c r="Q79" s="28">
        <v>5.0000000000000001E-3</v>
      </c>
      <c r="R79" s="45">
        <f t="shared" si="23"/>
        <v>683.79890281394285</v>
      </c>
      <c r="S79" s="4">
        <f t="shared" si="24"/>
        <v>551.96966152619939</v>
      </c>
    </row>
    <row r="80" spans="1:19" x14ac:dyDescent="0.2">
      <c r="A80" s="13">
        <v>38961</v>
      </c>
      <c r="B80" s="12">
        <v>30</v>
      </c>
      <c r="C80" s="89">
        <v>0</v>
      </c>
      <c r="D80" s="14">
        <v>3.8410000000000002</v>
      </c>
      <c r="E80" s="91">
        <f t="shared" si="25"/>
        <v>3.8410000000000002</v>
      </c>
      <c r="F80" s="14">
        <v>0.73159075816486097</v>
      </c>
      <c r="G80" s="24">
        <f t="shared" si="26"/>
        <v>131686.33646967498</v>
      </c>
      <c r="H80" s="25">
        <f t="shared" si="27"/>
        <v>505807.21838002163</v>
      </c>
      <c r="I80" s="25">
        <f t="shared" si="28"/>
        <v>222023.16328787207</v>
      </c>
      <c r="J80" s="28">
        <v>0.58862302831846458</v>
      </c>
      <c r="K80" s="66">
        <f t="shared" si="19"/>
        <v>105952.14509732362</v>
      </c>
      <c r="L80" s="6">
        <f t="shared" si="20"/>
        <v>406962.18931882002</v>
      </c>
      <c r="M80" s="6">
        <f t="shared" si="18"/>
        <v>178635.31663408768</v>
      </c>
      <c r="N80" s="28">
        <v>6.5000000000000002E-2</v>
      </c>
      <c r="O80" s="45">
        <f t="shared" si="21"/>
        <v>8559.6118705288736</v>
      </c>
      <c r="P80" s="6">
        <f t="shared" si="22"/>
        <v>6886.8894313260353</v>
      </c>
      <c r="Q80" s="28">
        <v>5.0000000000000001E-3</v>
      </c>
      <c r="R80" s="45">
        <f t="shared" si="23"/>
        <v>658.43168234837492</v>
      </c>
      <c r="S80" s="4">
        <f t="shared" si="24"/>
        <v>529.76072548661807</v>
      </c>
    </row>
    <row r="81" spans="1:19" x14ac:dyDescent="0.2">
      <c r="A81" s="13">
        <v>38991</v>
      </c>
      <c r="B81" s="12">
        <v>31</v>
      </c>
      <c r="C81" s="89">
        <v>0</v>
      </c>
      <c r="D81" s="14">
        <v>3.8710000000000004</v>
      </c>
      <c r="E81" s="91">
        <f t="shared" si="25"/>
        <v>3.8710000000000004</v>
      </c>
      <c r="F81" s="14">
        <v>0.72804338847206762</v>
      </c>
      <c r="G81" s="24">
        <f t="shared" si="26"/>
        <v>135416.07025580457</v>
      </c>
      <c r="H81" s="25">
        <f t="shared" si="27"/>
        <v>524195.60796021955</v>
      </c>
      <c r="I81" s="25">
        <f t="shared" si="28"/>
        <v>232373.97655896074</v>
      </c>
      <c r="J81" s="28">
        <v>0.58392133020315351</v>
      </c>
      <c r="K81" s="66">
        <f t="shared" si="19"/>
        <v>108609.36741778655</v>
      </c>
      <c r="L81" s="6">
        <f t="shared" si="20"/>
        <v>420426.86127425177</v>
      </c>
      <c r="M81" s="6">
        <f t="shared" si="18"/>
        <v>186373.6744889218</v>
      </c>
      <c r="N81" s="28">
        <v>6.5000000000000002E-2</v>
      </c>
      <c r="O81" s="45">
        <f t="shared" si="21"/>
        <v>8802.0445666272972</v>
      </c>
      <c r="P81" s="6">
        <f t="shared" si="22"/>
        <v>7059.6088821561261</v>
      </c>
      <c r="Q81" s="28">
        <v>5.0000000000000001E-3</v>
      </c>
      <c r="R81" s="45">
        <f t="shared" si="23"/>
        <v>677.08035127902292</v>
      </c>
      <c r="S81" s="4">
        <f t="shared" si="24"/>
        <v>543.04683708893276</v>
      </c>
    </row>
    <row r="82" spans="1:19" x14ac:dyDescent="0.2">
      <c r="A82" s="13">
        <v>39022</v>
      </c>
      <c r="B82" s="12">
        <v>30</v>
      </c>
      <c r="C82" s="89">
        <v>0</v>
      </c>
      <c r="D82" s="14">
        <v>4.0110000000000001</v>
      </c>
      <c r="E82" s="91">
        <f t="shared" si="25"/>
        <v>4.0110000000000001</v>
      </c>
      <c r="F82" s="14">
        <v>0.7243890493422408</v>
      </c>
      <c r="G82" s="24">
        <f t="shared" si="26"/>
        <v>130390.02888160334</v>
      </c>
      <c r="H82" s="25">
        <f t="shared" si="27"/>
        <v>522994.405844111</v>
      </c>
      <c r="I82" s="25">
        <f t="shared" si="28"/>
        <v>242003.89360425583</v>
      </c>
      <c r="J82" s="28">
        <v>0.57909703231258947</v>
      </c>
      <c r="K82" s="66">
        <f t="shared" si="19"/>
        <v>104237.46581626611</v>
      </c>
      <c r="L82" s="6">
        <f t="shared" si="20"/>
        <v>418096.47538904339</v>
      </c>
      <c r="M82" s="6">
        <f t="shared" si="18"/>
        <v>193464.73655498994</v>
      </c>
      <c r="N82" s="28">
        <v>0.15</v>
      </c>
      <c r="O82" s="45">
        <f t="shared" si="21"/>
        <v>19558.5043322405</v>
      </c>
      <c r="P82" s="6">
        <f t="shared" si="22"/>
        <v>15635.619872439915</v>
      </c>
      <c r="Q82" s="28">
        <v>5.0000000000000001E-3</v>
      </c>
      <c r="R82" s="45">
        <f t="shared" si="23"/>
        <v>651.95014440801674</v>
      </c>
      <c r="S82" s="4">
        <f t="shared" si="24"/>
        <v>521.18732908133052</v>
      </c>
    </row>
    <row r="83" spans="1:19" x14ac:dyDescent="0.2">
      <c r="A83" s="13">
        <v>39052</v>
      </c>
      <c r="B83" s="12">
        <v>31</v>
      </c>
      <c r="C83" s="89">
        <v>0</v>
      </c>
      <c r="D83" s="14">
        <v>4.1360000000000001</v>
      </c>
      <c r="E83" s="91">
        <f t="shared" si="25"/>
        <v>4.1360000000000001</v>
      </c>
      <c r="F83" s="14">
        <v>0.72086351600142229</v>
      </c>
      <c r="G83" s="24">
        <f t="shared" si="26"/>
        <v>134080.61397626455</v>
      </c>
      <c r="H83" s="25">
        <f t="shared" si="27"/>
        <v>554557.41940583021</v>
      </c>
      <c r="I83" s="25">
        <f t="shared" si="28"/>
        <v>265613.69628698012</v>
      </c>
      <c r="J83" s="28">
        <v>0.57446119659678863</v>
      </c>
      <c r="K83" s="66">
        <f t="shared" si="19"/>
        <v>106849.78256700268</v>
      </c>
      <c r="L83" s="6">
        <f t="shared" si="20"/>
        <v>441930.70069712307</v>
      </c>
      <c r="M83" s="6">
        <f t="shared" si="18"/>
        <v>211669.41926523234</v>
      </c>
      <c r="N83" s="28">
        <v>0.15</v>
      </c>
      <c r="O83" s="45">
        <f t="shared" si="21"/>
        <v>20112.092096439683</v>
      </c>
      <c r="P83" s="6">
        <f t="shared" si="22"/>
        <v>16027.4673850504</v>
      </c>
      <c r="Q83" s="28">
        <v>5.0000000000000001E-3</v>
      </c>
      <c r="R83" s="45">
        <f t="shared" si="23"/>
        <v>670.40306988132272</v>
      </c>
      <c r="S83" s="4">
        <f t="shared" si="24"/>
        <v>534.24891283501336</v>
      </c>
    </row>
    <row r="84" spans="1:19" x14ac:dyDescent="0.2">
      <c r="A84" s="13">
        <v>39083</v>
      </c>
      <c r="B84" s="12">
        <v>31</v>
      </c>
      <c r="C84" s="89">
        <v>0</v>
      </c>
      <c r="D84" s="14">
        <v>4.2300000000000004</v>
      </c>
      <c r="E84" s="91">
        <f t="shared" si="25"/>
        <v>4.2300000000000004</v>
      </c>
      <c r="F84" s="14">
        <v>0.71723176443821657</v>
      </c>
      <c r="G84" s="24">
        <f t="shared" si="26"/>
        <v>133405.10818550829</v>
      </c>
      <c r="H84" s="25">
        <f t="shared" si="27"/>
        <v>564303.60762470006</v>
      </c>
      <c r="I84" s="25">
        <f t="shared" si="28"/>
        <v>276815.59948492976</v>
      </c>
      <c r="J84" s="28">
        <v>0.56970457671252428</v>
      </c>
      <c r="K84" s="66">
        <f t="shared" si="19"/>
        <v>105965.05126852951</v>
      </c>
      <c r="L84" s="6">
        <f t="shared" si="20"/>
        <v>448232.1668658799</v>
      </c>
      <c r="M84" s="6">
        <f t="shared" si="18"/>
        <v>219877.48138219881</v>
      </c>
      <c r="N84" s="28">
        <v>0.15</v>
      </c>
      <c r="O84" s="45">
        <f t="shared" si="21"/>
        <v>20010.766227826243</v>
      </c>
      <c r="P84" s="6">
        <f t="shared" si="22"/>
        <v>15894.757690279426</v>
      </c>
      <c r="Q84" s="28">
        <v>5.0000000000000001E-3</v>
      </c>
      <c r="R84" s="45">
        <f t="shared" si="23"/>
        <v>667.02554092754144</v>
      </c>
      <c r="S84" s="4">
        <f t="shared" si="24"/>
        <v>529.82525634264755</v>
      </c>
    </row>
    <row r="85" spans="1:19" x14ac:dyDescent="0.2">
      <c r="A85" s="13">
        <v>39114</v>
      </c>
      <c r="B85" s="12">
        <v>28</v>
      </c>
      <c r="C85" s="89">
        <v>0</v>
      </c>
      <c r="D85" s="14">
        <v>4.1210000000000004</v>
      </c>
      <c r="E85" s="91">
        <f t="shared" si="25"/>
        <v>4.1210000000000004</v>
      </c>
      <c r="F85" s="14">
        <v>0.71361150901889026</v>
      </c>
      <c r="G85" s="24">
        <f t="shared" si="26"/>
        <v>119886.73351517356</v>
      </c>
      <c r="H85" s="25">
        <f t="shared" si="27"/>
        <v>494053.22881603031</v>
      </c>
      <c r="I85" s="25">
        <f t="shared" si="28"/>
        <v>235697.31809083131</v>
      </c>
      <c r="J85" s="28">
        <v>0.56498206058345024</v>
      </c>
      <c r="K85" s="66">
        <f t="shared" si="19"/>
        <v>94916.986178019637</v>
      </c>
      <c r="L85" s="6">
        <f t="shared" si="20"/>
        <v>391152.90003961895</v>
      </c>
      <c r="M85" s="6">
        <f t="shared" si="18"/>
        <v>186606.79482598667</v>
      </c>
      <c r="N85" s="28">
        <v>0.15</v>
      </c>
      <c r="O85" s="45">
        <f t="shared" si="21"/>
        <v>17983.010027276032</v>
      </c>
      <c r="P85" s="6">
        <f t="shared" si="22"/>
        <v>14237.547926702946</v>
      </c>
      <c r="Q85" s="28">
        <v>5.0000000000000001E-3</v>
      </c>
      <c r="R85" s="45">
        <f t="shared" si="23"/>
        <v>599.43366757586784</v>
      </c>
      <c r="S85" s="4">
        <f t="shared" si="24"/>
        <v>474.58493089009818</v>
      </c>
    </row>
    <row r="86" spans="1:19" x14ac:dyDescent="0.2">
      <c r="A86" s="13">
        <v>39142</v>
      </c>
      <c r="B86" s="12">
        <v>31</v>
      </c>
      <c r="C86" s="89">
        <v>0</v>
      </c>
      <c r="D86" s="14">
        <v>3.9840000000000004</v>
      </c>
      <c r="E86" s="91">
        <f t="shared" si="25"/>
        <v>3.9840000000000004</v>
      </c>
      <c r="F86" s="14">
        <v>0.71035149130824382</v>
      </c>
      <c r="G86" s="24">
        <f t="shared" si="26"/>
        <v>132125.37738333334</v>
      </c>
      <c r="H86" s="25">
        <f t="shared" si="27"/>
        <v>526387.50349520007</v>
      </c>
      <c r="I86" s="25">
        <f t="shared" si="28"/>
        <v>241657.31523411677</v>
      </c>
      <c r="J86" s="28">
        <v>0.56074571320727284</v>
      </c>
      <c r="K86" s="66">
        <f t="shared" si="19"/>
        <v>104298.70265655275</v>
      </c>
      <c r="L86" s="6">
        <f t="shared" si="20"/>
        <v>415526.0313837062</v>
      </c>
      <c r="M86" s="6">
        <f t="shared" si="18"/>
        <v>190762.32715883505</v>
      </c>
      <c r="N86" s="28">
        <v>0.15</v>
      </c>
      <c r="O86" s="45">
        <f t="shared" si="21"/>
        <v>19818.806607499999</v>
      </c>
      <c r="P86" s="6">
        <f t="shared" si="22"/>
        <v>15644.805398482911</v>
      </c>
      <c r="Q86" s="28">
        <v>5.0000000000000001E-3</v>
      </c>
      <c r="R86" s="45">
        <f t="shared" si="23"/>
        <v>660.62688691666676</v>
      </c>
      <c r="S86" s="4">
        <f t="shared" si="24"/>
        <v>521.49351328276373</v>
      </c>
    </row>
    <row r="87" spans="1:19" x14ac:dyDescent="0.2">
      <c r="A87" s="13">
        <v>39173</v>
      </c>
      <c r="B87" s="12">
        <v>30</v>
      </c>
      <c r="C87" s="89">
        <v>0</v>
      </c>
      <c r="D87" s="14">
        <v>3.8010000000000002</v>
      </c>
      <c r="E87" s="91">
        <f t="shared" si="25"/>
        <v>3.8010000000000002</v>
      </c>
      <c r="F87" s="14">
        <v>0.70675314595135219</v>
      </c>
      <c r="G87" s="24">
        <f t="shared" si="26"/>
        <v>127215.5662712434</v>
      </c>
      <c r="H87" s="25">
        <f t="shared" si="27"/>
        <v>483546.36739699618</v>
      </c>
      <c r="I87" s="25">
        <f t="shared" si="28"/>
        <v>209396.82208246668</v>
      </c>
      <c r="J87" s="28">
        <v>0.55608756727230413</v>
      </c>
      <c r="K87" s="66">
        <f t="shared" si="19"/>
        <v>100095.76210901474</v>
      </c>
      <c r="L87" s="6">
        <f t="shared" si="20"/>
        <v>380463.99177636503</v>
      </c>
      <c r="M87" s="6">
        <f t="shared" si="18"/>
        <v>164757.62443143831</v>
      </c>
      <c r="N87" s="28">
        <v>6.5000000000000002E-2</v>
      </c>
      <c r="O87" s="45">
        <f t="shared" si="21"/>
        <v>8269.0118076308208</v>
      </c>
      <c r="P87" s="6">
        <f t="shared" si="22"/>
        <v>6506.2245370859582</v>
      </c>
      <c r="Q87" s="28">
        <v>5.0000000000000001E-3</v>
      </c>
      <c r="R87" s="45">
        <f t="shared" si="23"/>
        <v>636.07783135621696</v>
      </c>
      <c r="S87" s="4">
        <f t="shared" si="24"/>
        <v>500.47881054507371</v>
      </c>
    </row>
    <row r="88" spans="1:19" x14ac:dyDescent="0.2">
      <c r="A88" s="13">
        <v>39203</v>
      </c>
      <c r="B88" s="12">
        <v>31</v>
      </c>
      <c r="C88" s="89">
        <v>0</v>
      </c>
      <c r="D88" s="14">
        <v>3.7760000000000002</v>
      </c>
      <c r="E88" s="91">
        <f t="shared" si="25"/>
        <v>3.7760000000000002</v>
      </c>
      <c r="F88" s="14">
        <v>0.70328185163225265</v>
      </c>
      <c r="G88" s="24">
        <f t="shared" si="26"/>
        <v>130810.424403599</v>
      </c>
      <c r="H88" s="25">
        <f t="shared" si="27"/>
        <v>493940.16254798986</v>
      </c>
      <c r="I88" s="25">
        <f t="shared" si="28"/>
        <v>212043.69795823403</v>
      </c>
      <c r="J88" s="28">
        <v>0.55161162134471142</v>
      </c>
      <c r="K88" s="66">
        <f t="shared" si="19"/>
        <v>102599.76157011633</v>
      </c>
      <c r="L88" s="6">
        <f t="shared" si="20"/>
        <v>387416.69968875928</v>
      </c>
      <c r="M88" s="6">
        <f t="shared" si="18"/>
        <v>166314.21350515861</v>
      </c>
      <c r="N88" s="28">
        <v>6.5000000000000002E-2</v>
      </c>
      <c r="O88" s="45">
        <f t="shared" si="21"/>
        <v>8502.6775862339346</v>
      </c>
      <c r="P88" s="6">
        <f t="shared" si="22"/>
        <v>6668.9845020575613</v>
      </c>
      <c r="Q88" s="28">
        <v>5.0000000000000001E-3</v>
      </c>
      <c r="R88" s="45">
        <f t="shared" si="23"/>
        <v>654.05212201799498</v>
      </c>
      <c r="S88" s="4">
        <f t="shared" si="24"/>
        <v>512.99880785058167</v>
      </c>
    </row>
    <row r="89" spans="1:19" x14ac:dyDescent="0.2">
      <c r="A89" s="13">
        <v>39234</v>
      </c>
      <c r="B89" s="12">
        <v>30</v>
      </c>
      <c r="C89" s="89">
        <v>0</v>
      </c>
      <c r="D89" s="14">
        <v>3.8050000000000002</v>
      </c>
      <c r="E89" s="91">
        <f t="shared" si="25"/>
        <v>3.8050000000000002</v>
      </c>
      <c r="F89" s="14">
        <v>0.6997061984321028</v>
      </c>
      <c r="G89" s="24">
        <f t="shared" si="26"/>
        <v>125947.11571777851</v>
      </c>
      <c r="H89" s="25">
        <f t="shared" si="27"/>
        <v>479228.77530614723</v>
      </c>
      <c r="I89" s="25">
        <f t="shared" si="28"/>
        <v>207812.74093433458</v>
      </c>
      <c r="J89" s="28">
        <v>0.54701929153446738</v>
      </c>
      <c r="K89" s="66">
        <f t="shared" si="19"/>
        <v>98463.47247620413</v>
      </c>
      <c r="L89" s="6">
        <f t="shared" si="20"/>
        <v>374653.51277195674</v>
      </c>
      <c r="M89" s="6">
        <f t="shared" si="18"/>
        <v>162464.72958573684</v>
      </c>
      <c r="N89" s="28">
        <v>6.5000000000000002E-2</v>
      </c>
      <c r="O89" s="45">
        <f t="shared" si="21"/>
        <v>8186.5625216556036</v>
      </c>
      <c r="P89" s="6">
        <f t="shared" si="22"/>
        <v>6400.1257109532689</v>
      </c>
      <c r="Q89" s="28">
        <v>5.0000000000000001E-3</v>
      </c>
      <c r="R89" s="45">
        <f t="shared" si="23"/>
        <v>629.73557858889251</v>
      </c>
      <c r="S89" s="4">
        <f t="shared" si="24"/>
        <v>492.31736238102064</v>
      </c>
    </row>
    <row r="90" spans="1:19" s="20" customFormat="1" x14ac:dyDescent="0.2">
      <c r="A90" s="39">
        <v>39264</v>
      </c>
      <c r="B90" s="40">
        <v>31</v>
      </c>
      <c r="C90" s="89">
        <v>0</v>
      </c>
      <c r="D90" s="41">
        <v>3.835</v>
      </c>
      <c r="E90" s="91">
        <f t="shared" si="25"/>
        <v>3.835</v>
      </c>
      <c r="F90" s="41">
        <v>0.6962568825896035</v>
      </c>
      <c r="G90" s="21">
        <f t="shared" si="26"/>
        <v>129503.78016166625</v>
      </c>
      <c r="H90" s="42">
        <f t="shared" si="27"/>
        <v>496646.99691999005</v>
      </c>
      <c r="I90" s="42">
        <f t="shared" si="28"/>
        <v>217566.35067159933</v>
      </c>
      <c r="J90" s="44">
        <v>0.54260667832050524</v>
      </c>
      <c r="K90" s="67">
        <f t="shared" si="19"/>
        <v>100924.84216761397</v>
      </c>
      <c r="L90" s="43">
        <f t="shared" si="20"/>
        <v>387046.76971279958</v>
      </c>
      <c r="M90" s="43">
        <f t="shared" si="18"/>
        <v>169553.73484159147</v>
      </c>
      <c r="N90" s="44">
        <v>6.5000000000000002E-2</v>
      </c>
      <c r="O90" s="45">
        <f t="shared" si="21"/>
        <v>8417.7457105083067</v>
      </c>
      <c r="P90" s="43">
        <f t="shared" si="22"/>
        <v>6560.1147408949082</v>
      </c>
      <c r="Q90" s="44">
        <v>5.0000000000000001E-3</v>
      </c>
      <c r="R90" s="45">
        <f t="shared" si="23"/>
        <v>647.5189008083313</v>
      </c>
      <c r="S90" s="4">
        <f t="shared" si="24"/>
        <v>504.62421083806987</v>
      </c>
    </row>
    <row r="91" spans="1:19" s="38" customFormat="1" ht="13.5" thickBot="1" x14ac:dyDescent="0.25">
      <c r="A91" s="31">
        <v>39295</v>
      </c>
      <c r="B91" s="32">
        <v>31</v>
      </c>
      <c r="C91" s="89">
        <v>0</v>
      </c>
      <c r="D91" s="33">
        <v>3.855</v>
      </c>
      <c r="E91" s="91">
        <f t="shared" si="25"/>
        <v>3.855</v>
      </c>
      <c r="F91" s="33">
        <v>0.69270395868392598</v>
      </c>
      <c r="G91" s="34">
        <f t="shared" si="26"/>
        <v>128842.93631521023</v>
      </c>
      <c r="H91" s="35">
        <f t="shared" si="27"/>
        <v>496689.51949513546</v>
      </c>
      <c r="I91" s="35">
        <f t="shared" si="28"/>
        <v>219032.99173585742</v>
      </c>
      <c r="J91" s="37">
        <v>0.53807942127133901</v>
      </c>
      <c r="K91" s="68">
        <f t="shared" si="19"/>
        <v>100082.77235646905</v>
      </c>
      <c r="L91" s="36">
        <f t="shared" si="20"/>
        <v>385819.08743418817</v>
      </c>
      <c r="M91" s="36">
        <f t="shared" si="18"/>
        <v>170140.71300599742</v>
      </c>
      <c r="N91" s="37">
        <v>6.5000000000000002E-2</v>
      </c>
      <c r="O91" s="45">
        <f t="shared" si="21"/>
        <v>8374.7908604886652</v>
      </c>
      <c r="P91" s="36">
        <f t="shared" si="22"/>
        <v>6505.380203170489</v>
      </c>
      <c r="Q91" s="37">
        <v>5.0000000000000001E-3</v>
      </c>
      <c r="R91" s="45">
        <f t="shared" si="23"/>
        <v>644.21468157605113</v>
      </c>
      <c r="S91" s="4">
        <f t="shared" si="24"/>
        <v>500.41386178234529</v>
      </c>
    </row>
    <row r="92" spans="1:19" s="1" customFormat="1" x14ac:dyDescent="0.2">
      <c r="A92" s="10" t="s">
        <v>12</v>
      </c>
      <c r="B92" s="11">
        <f>SUM(B13:B91)</f>
        <v>2403</v>
      </c>
      <c r="C92" s="11"/>
      <c r="D92" s="98"/>
      <c r="E92" s="92">
        <f t="shared" si="25"/>
        <v>0</v>
      </c>
      <c r="F92" s="15"/>
      <c r="G92" s="24">
        <f t="shared" ref="G92:M92" si="29">SUM(G13:G91)</f>
        <v>12104411.546480784</v>
      </c>
      <c r="H92" s="25">
        <f t="shared" si="29"/>
        <v>54602142.149352625</v>
      </c>
      <c r="I92" s="25">
        <f t="shared" si="29"/>
        <v>28517135.266686548</v>
      </c>
      <c r="J92" s="29">
        <f t="shared" si="29"/>
        <v>58.999955577201746</v>
      </c>
      <c r="K92" s="66">
        <f t="shared" si="29"/>
        <v>10765194.29156575</v>
      </c>
      <c r="L92" s="6">
        <f t="shared" si="29"/>
        <v>49195110.848107412</v>
      </c>
      <c r="M92" s="6">
        <f t="shared" si="29"/>
        <v>25996117.149783216</v>
      </c>
      <c r="N92" s="29"/>
      <c r="O92" s="46">
        <f>SUM(O13:O91)</f>
        <v>1537845.6872188363</v>
      </c>
      <c r="P92" s="7">
        <f>SUM(P13:P91)</f>
        <v>1404880.8878104512</v>
      </c>
      <c r="Q92" s="29"/>
      <c r="R92" s="48">
        <f>SUM(R13:R91)</f>
        <v>180308.43083577705</v>
      </c>
      <c r="S92" s="49">
        <f>SUM(S13:S91)</f>
        <v>169424.31086237624</v>
      </c>
    </row>
    <row r="93" spans="1:19" x14ac:dyDescent="0.2">
      <c r="G93" s="24" t="s">
        <v>4</v>
      </c>
    </row>
    <row r="94" spans="1:19" x14ac:dyDescent="0.2">
      <c r="G94" s="27"/>
      <c r="K94" s="7" t="s">
        <v>4</v>
      </c>
    </row>
  </sheetData>
  <mergeCells count="3">
    <mergeCell ref="J1:K1"/>
    <mergeCell ref="L1:M1"/>
    <mergeCell ref="L5:M5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3"/>
  <sheetViews>
    <sheetView workbookViewId="0">
      <selection activeCell="L8" sqref="L8"/>
    </sheetView>
  </sheetViews>
  <sheetFormatPr defaultRowHeight="12.75" x14ac:dyDescent="0.2"/>
  <cols>
    <col min="2" max="2" width="9.140625" style="76"/>
    <col min="3" max="3" width="9.140625" style="78"/>
    <col min="4" max="4" width="9.28515625" style="80" bestFit="1" customWidth="1"/>
    <col min="5" max="5" width="9.140625" style="80"/>
    <col min="6" max="6" width="11.140625" style="80" bestFit="1" customWidth="1"/>
    <col min="7" max="7" width="14.140625" style="79" bestFit="1" customWidth="1"/>
    <col min="8" max="8" width="11.5703125" style="76" bestFit="1" customWidth="1"/>
    <col min="12" max="12" width="14.85546875" bestFit="1" customWidth="1"/>
  </cols>
  <sheetData>
    <row r="3" spans="1:12" x14ac:dyDescent="0.2">
      <c r="A3" t="s">
        <v>18</v>
      </c>
      <c r="B3" s="76" t="s">
        <v>6</v>
      </c>
      <c r="C3" s="78" t="s">
        <v>19</v>
      </c>
      <c r="D3" s="80" t="s">
        <v>11</v>
      </c>
      <c r="E3" s="80" t="s">
        <v>15</v>
      </c>
      <c r="F3" s="80" t="s">
        <v>32</v>
      </c>
      <c r="G3" s="79" t="s">
        <v>29</v>
      </c>
      <c r="H3" s="76" t="s">
        <v>30</v>
      </c>
    </row>
    <row r="4" spans="1:12" ht="13.5" thickBot="1" x14ac:dyDescent="0.25">
      <c r="A4" s="3">
        <f>Orig!A13</f>
        <v>36923</v>
      </c>
      <c r="B4" s="77">
        <f>Orig!B13</f>
        <v>28</v>
      </c>
      <c r="C4" s="78">
        <f>Orig!E13-Orig!$B$7</f>
        <v>9.8140000000000001</v>
      </c>
      <c r="D4" s="80">
        <f>Orig!N13-Orig!$B$9</f>
        <v>0.68</v>
      </c>
      <c r="E4" s="80">
        <f>Orig!Q13-Orig!$B$10</f>
        <v>0.12</v>
      </c>
      <c r="F4" s="81">
        <f>D4+E4</f>
        <v>0.8</v>
      </c>
      <c r="G4" s="79">
        <f>Orig!J13</f>
        <v>0.99380466673796941</v>
      </c>
      <c r="H4" s="82">
        <v>0.10116612263871901</v>
      </c>
    </row>
    <row r="5" spans="1:12" ht="13.5" thickBot="1" x14ac:dyDescent="0.25">
      <c r="A5" s="3">
        <f>Orig!A14</f>
        <v>36951</v>
      </c>
      <c r="B5" s="77">
        <f>Orig!B14</f>
        <v>31</v>
      </c>
      <c r="C5" s="78">
        <f>Orig!E14-Orig!$B$7</f>
        <v>9.1649999999999991</v>
      </c>
      <c r="D5" s="80">
        <f>Orig!N14-Orig!$B$9</f>
        <v>0.78</v>
      </c>
      <c r="E5" s="80">
        <f>Orig!Q14-Orig!$B$10</f>
        <v>0.12</v>
      </c>
      <c r="F5" s="81">
        <f t="shared" ref="F5:F68" si="0">D5+E5</f>
        <v>0.9</v>
      </c>
      <c r="G5" s="79">
        <f>Orig!J14</f>
        <v>0.98652115861587331</v>
      </c>
      <c r="H5" s="82">
        <v>9.9588901812229014E-2</v>
      </c>
      <c r="I5" t="s">
        <v>28</v>
      </c>
      <c r="L5" s="72">
        <f>Orig!P5</f>
        <v>27581306.468429442</v>
      </c>
    </row>
    <row r="6" spans="1:12" x14ac:dyDescent="0.2">
      <c r="A6" s="3">
        <f>Orig!A15</f>
        <v>36982</v>
      </c>
      <c r="B6" s="77">
        <f>Orig!B15</f>
        <v>30</v>
      </c>
      <c r="C6" s="78">
        <f>Orig!E15-Orig!$B$7</f>
        <v>6.7750000000000004</v>
      </c>
      <c r="D6" s="80">
        <f>Orig!N15-Orig!$B$9</f>
        <v>0.16500000000000001</v>
      </c>
      <c r="E6" s="80">
        <f>Orig!Q15-Orig!$B$10</f>
        <v>0.01</v>
      </c>
      <c r="F6" s="81">
        <f t="shared" si="0"/>
        <v>0.17500000000000002</v>
      </c>
      <c r="G6" s="79">
        <f>Orig!J15</f>
        <v>0.97874962547273592</v>
      </c>
      <c r="H6" s="82">
        <v>9.8000435748085007E-2</v>
      </c>
    </row>
    <row r="7" spans="1:12" x14ac:dyDescent="0.2">
      <c r="A7" s="3">
        <f>Orig!A16</f>
        <v>37012</v>
      </c>
      <c r="B7" s="77">
        <f>Orig!B16</f>
        <v>31</v>
      </c>
      <c r="C7" s="78">
        <f>Orig!E16-Orig!$B$7</f>
        <v>6.0449999999999999</v>
      </c>
      <c r="D7" s="80">
        <f>Orig!N16-Orig!$B$9</f>
        <v>0.16500000000000001</v>
      </c>
      <c r="E7" s="80">
        <f>Orig!Q16-Orig!$B$10</f>
        <v>0.01</v>
      </c>
      <c r="F7" s="81">
        <f t="shared" si="0"/>
        <v>0.17500000000000002</v>
      </c>
      <c r="G7" s="79">
        <f>Orig!J16</f>
        <v>0.97133359619593018</v>
      </c>
      <c r="H7" s="82">
        <v>9.7137073323747006E-2</v>
      </c>
    </row>
    <row r="8" spans="1:12" x14ac:dyDescent="0.2">
      <c r="A8" s="3">
        <f>Orig!A17</f>
        <v>37043</v>
      </c>
      <c r="B8" s="77">
        <f>Orig!B17</f>
        <v>30</v>
      </c>
      <c r="C8" s="78">
        <f>Orig!E17-Orig!$B$7</f>
        <v>5.96</v>
      </c>
      <c r="D8" s="80">
        <f>Orig!N17-Orig!$B$9</f>
        <v>0.16500000000000001</v>
      </c>
      <c r="E8" s="80">
        <f>Orig!Q17-Orig!$B$10</f>
        <v>0.01</v>
      </c>
      <c r="F8" s="81">
        <f t="shared" si="0"/>
        <v>0.17500000000000002</v>
      </c>
      <c r="G8" s="79">
        <f>Orig!J17</f>
        <v>0.96378385370445196</v>
      </c>
      <c r="H8" s="82">
        <v>9.6474362245743017E-2</v>
      </c>
    </row>
    <row r="9" spans="1:12" x14ac:dyDescent="0.2">
      <c r="A9" s="3">
        <f>Orig!A18</f>
        <v>37073</v>
      </c>
      <c r="B9" s="77">
        <f>Orig!B18</f>
        <v>31</v>
      </c>
      <c r="C9" s="78">
        <f>Orig!E18-Orig!$B$7</f>
        <v>5.94</v>
      </c>
      <c r="D9" s="80">
        <f>Orig!N18-Orig!$B$9</f>
        <v>0.16500000000000001</v>
      </c>
      <c r="E9" s="80">
        <f>Orig!Q18-Orig!$B$10</f>
        <v>0.01</v>
      </c>
      <c r="F9" s="81">
        <f t="shared" si="0"/>
        <v>0.17500000000000002</v>
      </c>
      <c r="G9" s="79">
        <f>Orig!J18</f>
        <v>0.95661838529425525</v>
      </c>
      <c r="H9" s="82">
        <v>9.5862994318860015E-2</v>
      </c>
    </row>
    <row r="10" spans="1:12" x14ac:dyDescent="0.2">
      <c r="A10" s="3">
        <f>Orig!A19</f>
        <v>37104</v>
      </c>
      <c r="B10" s="77">
        <f>Orig!B19</f>
        <v>31</v>
      </c>
      <c r="C10" s="78">
        <f>Orig!E19-Orig!$B$7</f>
        <v>5.92</v>
      </c>
      <c r="D10" s="80">
        <f>Orig!N19-Orig!$B$9</f>
        <v>0.16500000000000001</v>
      </c>
      <c r="E10" s="80">
        <f>Orig!Q19-Orig!$B$10</f>
        <v>0.01</v>
      </c>
      <c r="F10" s="81">
        <f t="shared" si="0"/>
        <v>0.17500000000000002</v>
      </c>
      <c r="G10" s="79">
        <f>Orig!J19</f>
        <v>0.94933578021221143</v>
      </c>
      <c r="H10" s="82">
        <v>9.5290342001914011E-2</v>
      </c>
    </row>
    <row r="11" spans="1:12" x14ac:dyDescent="0.2">
      <c r="A11" s="3">
        <f>Orig!A20</f>
        <v>37135</v>
      </c>
      <c r="B11" s="77">
        <f>Orig!B20</f>
        <v>30</v>
      </c>
      <c r="C11" s="78">
        <f>Orig!E20-Orig!$B$7</f>
        <v>5.88</v>
      </c>
      <c r="D11" s="80">
        <f>Orig!N20-Orig!$B$9</f>
        <v>0.16500000000000001</v>
      </c>
      <c r="E11" s="80">
        <f>Orig!Q20-Orig!$B$10</f>
        <v>0.01</v>
      </c>
      <c r="F11" s="81">
        <f t="shared" si="0"/>
        <v>0.17500000000000002</v>
      </c>
      <c r="G11" s="79">
        <f>Orig!J20</f>
        <v>0.94219611286563809</v>
      </c>
      <c r="H11" s="82">
        <v>9.4717689794176024E-2</v>
      </c>
    </row>
    <row r="12" spans="1:12" x14ac:dyDescent="0.2">
      <c r="A12" s="3">
        <f>Orig!A21</f>
        <v>37165</v>
      </c>
      <c r="B12" s="77">
        <f>Orig!B21</f>
        <v>31</v>
      </c>
      <c r="C12" s="78">
        <f>Orig!E21-Orig!$B$7</f>
        <v>5.875</v>
      </c>
      <c r="D12" s="80">
        <f>Orig!N21-Orig!$B$9</f>
        <v>0.16500000000000001</v>
      </c>
      <c r="E12" s="80">
        <f>Orig!Q21-Orig!$B$10</f>
        <v>0.01</v>
      </c>
      <c r="F12" s="81">
        <f t="shared" si="0"/>
        <v>0.17500000000000002</v>
      </c>
      <c r="G12" s="79">
        <f>Orig!J21</f>
        <v>0.93536645101334936</v>
      </c>
      <c r="H12" s="82">
        <v>9.4247102306506E-2</v>
      </c>
    </row>
    <row r="13" spans="1:12" x14ac:dyDescent="0.2">
      <c r="A13" s="3">
        <f>Orig!A22</f>
        <v>37196</v>
      </c>
      <c r="B13" s="77">
        <f>Orig!B22</f>
        <v>30</v>
      </c>
      <c r="C13" s="78">
        <f>Orig!E22-Orig!$B$7</f>
        <v>5.9670000000000005</v>
      </c>
      <c r="D13" s="80">
        <f>Orig!N22-Orig!$B$9</f>
        <v>0.19</v>
      </c>
      <c r="E13" s="80">
        <f>Orig!Q22-Orig!$B$10</f>
        <v>0.06</v>
      </c>
      <c r="F13" s="81">
        <f t="shared" si="0"/>
        <v>0.25</v>
      </c>
      <c r="G13" s="79">
        <f>Orig!J22</f>
        <v>0.92833582872628695</v>
      </c>
      <c r="H13" s="82">
        <v>9.3896339671279014E-2</v>
      </c>
    </row>
    <row r="14" spans="1:12" x14ac:dyDescent="0.2">
      <c r="A14" s="3">
        <f>Orig!A23</f>
        <v>37226</v>
      </c>
      <c r="B14" s="77">
        <f>Orig!B23</f>
        <v>31</v>
      </c>
      <c r="C14" s="78">
        <f>Orig!E23-Orig!$B$7</f>
        <v>6.0770000000000008</v>
      </c>
      <c r="D14" s="80">
        <f>Orig!N23-Orig!$B$9</f>
        <v>0.19</v>
      </c>
      <c r="E14" s="80">
        <f>Orig!Q23-Orig!$B$10</f>
        <v>0.06</v>
      </c>
      <c r="F14" s="81">
        <f t="shared" si="0"/>
        <v>0.25</v>
      </c>
      <c r="G14" s="79">
        <f>Orig!J23</f>
        <v>0.92163226397273279</v>
      </c>
      <c r="H14" s="82">
        <v>9.3556891998807012E-2</v>
      </c>
    </row>
    <row r="15" spans="1:12" x14ac:dyDescent="0.2">
      <c r="A15" s="3">
        <f>Orig!A24</f>
        <v>37257</v>
      </c>
      <c r="B15" s="77">
        <f>Orig!B24</f>
        <v>31</v>
      </c>
      <c r="C15" s="78">
        <f>Orig!E24-Orig!$B$7</f>
        <v>6.0820000000000007</v>
      </c>
      <c r="D15" s="80">
        <f>Orig!N24-Orig!$B$9</f>
        <v>0.19</v>
      </c>
      <c r="E15" s="80">
        <f>Orig!Q24-Orig!$B$10</f>
        <v>0.06</v>
      </c>
      <c r="F15" s="81">
        <f t="shared" si="0"/>
        <v>0.25</v>
      </c>
      <c r="G15" s="79">
        <f>Orig!J24</f>
        <v>0.91471365644339875</v>
      </c>
      <c r="H15" s="82">
        <v>9.3315790382456021E-2</v>
      </c>
    </row>
    <row r="16" spans="1:12" x14ac:dyDescent="0.2">
      <c r="A16" s="3">
        <f>Orig!A25</f>
        <v>37288</v>
      </c>
      <c r="B16" s="77">
        <f>Orig!B25</f>
        <v>28</v>
      </c>
      <c r="C16" s="78">
        <f>Orig!E25-Orig!$B$7</f>
        <v>5.8270000000000008</v>
      </c>
      <c r="D16" s="80">
        <f>Orig!N25-Orig!$B$9</f>
        <v>0.19</v>
      </c>
      <c r="E16" s="80">
        <f>Orig!Q25-Orig!$B$10</f>
        <v>0.06</v>
      </c>
      <c r="F16" s="81">
        <f t="shared" si="0"/>
        <v>0.25</v>
      </c>
      <c r="G16" s="79">
        <f>Orig!J25</f>
        <v>0.90774259908225874</v>
      </c>
      <c r="H16" s="82">
        <v>9.3226527002005011E-2</v>
      </c>
    </row>
    <row r="17" spans="1:8" x14ac:dyDescent="0.2">
      <c r="A17" s="3">
        <f>Orig!A26</f>
        <v>37316</v>
      </c>
      <c r="B17" s="77">
        <f>Orig!B26</f>
        <v>31</v>
      </c>
      <c r="C17" s="78">
        <f>Orig!E26-Orig!$B$7</f>
        <v>5.4670000000000005</v>
      </c>
      <c r="D17" s="80">
        <f>Orig!N26-Orig!$B$9</f>
        <v>0.19</v>
      </c>
      <c r="E17" s="80">
        <f>Orig!Q26-Orig!$B$10</f>
        <v>0.06</v>
      </c>
      <c r="F17" s="81">
        <f t="shared" si="0"/>
        <v>0.25</v>
      </c>
      <c r="G17" s="79">
        <f>Orig!J26</f>
        <v>0.90150305570484823</v>
      </c>
      <c r="H17" s="82">
        <v>9.3145902015493012E-2</v>
      </c>
    </row>
    <row r="18" spans="1:8" x14ac:dyDescent="0.2">
      <c r="A18" s="3">
        <f>Orig!A27</f>
        <v>37347</v>
      </c>
      <c r="B18" s="77">
        <f>Orig!B27</f>
        <v>30</v>
      </c>
      <c r="C18" s="78">
        <f>Orig!E27-Orig!$B$7</f>
        <v>4.5970000000000004</v>
      </c>
      <c r="D18" s="80">
        <f>Orig!N27-Orig!$B$9</f>
        <v>7.4999999999999997E-2</v>
      </c>
      <c r="E18" s="80">
        <f>Orig!Q27-Orig!$B$10</f>
        <v>0.01</v>
      </c>
      <c r="F18" s="81">
        <f t="shared" si="0"/>
        <v>8.4999999999999992E-2</v>
      </c>
      <c r="G18" s="79">
        <f>Orig!J27</f>
        <v>0.89463940441061318</v>
      </c>
      <c r="H18" s="82">
        <v>9.3073777038006011E-2</v>
      </c>
    </row>
    <row r="19" spans="1:8" x14ac:dyDescent="0.2">
      <c r="A19" s="3">
        <f>Orig!A28</f>
        <v>37377</v>
      </c>
      <c r="B19" s="77">
        <f>Orig!B28</f>
        <v>31</v>
      </c>
      <c r="C19" s="78">
        <f>Orig!E28-Orig!$B$7</f>
        <v>4.3899999999999997</v>
      </c>
      <c r="D19" s="80">
        <f>Orig!N28-Orig!$B$9</f>
        <v>7.4999999999999997E-2</v>
      </c>
      <c r="E19" s="80">
        <f>Orig!Q28-Orig!$B$10</f>
        <v>0.01</v>
      </c>
      <c r="F19" s="81">
        <f t="shared" si="0"/>
        <v>8.4999999999999992E-2</v>
      </c>
      <c r="G19" s="79">
        <f>Orig!J28</f>
        <v>0.88803249184564659</v>
      </c>
      <c r="H19" s="82">
        <v>9.3025926786891006E-2</v>
      </c>
    </row>
    <row r="20" spans="1:8" x14ac:dyDescent="0.2">
      <c r="A20" s="3">
        <f>Orig!A29</f>
        <v>37408</v>
      </c>
      <c r="B20" s="77">
        <f>Orig!B29</f>
        <v>30</v>
      </c>
      <c r="C20" s="78">
        <f>Orig!E29-Orig!$B$7</f>
        <v>4.3499999999999996</v>
      </c>
      <c r="D20" s="80">
        <f>Orig!N29-Orig!$B$9</f>
        <v>7.4999999999999997E-2</v>
      </c>
      <c r="E20" s="80">
        <f>Orig!Q29-Orig!$B$10</f>
        <v>0.01</v>
      </c>
      <c r="F20" s="81">
        <f t="shared" si="0"/>
        <v>8.4999999999999992E-2</v>
      </c>
      <c r="G20" s="79">
        <f>Orig!J29</f>
        <v>0.88126355850164007</v>
      </c>
      <c r="H20" s="82">
        <v>9.2976481528209018E-2</v>
      </c>
    </row>
    <row r="21" spans="1:8" x14ac:dyDescent="0.2">
      <c r="A21" s="3">
        <f>Orig!A30</f>
        <v>37438</v>
      </c>
      <c r="B21" s="77">
        <f>Orig!B30</f>
        <v>31</v>
      </c>
      <c r="C21" s="78">
        <f>Orig!E30-Orig!$B$7</f>
        <v>4.3449999999999998</v>
      </c>
      <c r="D21" s="80">
        <f>Orig!N30-Orig!$B$9</f>
        <v>7.4999999999999997E-2</v>
      </c>
      <c r="E21" s="80">
        <f>Orig!Q30-Orig!$B$10</f>
        <v>0.01</v>
      </c>
      <c r="F21" s="81">
        <f t="shared" si="0"/>
        <v>8.4999999999999992E-2</v>
      </c>
      <c r="G21" s="79">
        <f>Orig!J30</f>
        <v>0.87473334366575961</v>
      </c>
      <c r="H21" s="82">
        <v>9.2957419181583012E-2</v>
      </c>
    </row>
    <row r="22" spans="1:8" x14ac:dyDescent="0.2">
      <c r="A22" s="3">
        <f>Orig!A31</f>
        <v>37469</v>
      </c>
      <c r="B22" s="77">
        <f>Orig!B31</f>
        <v>31</v>
      </c>
      <c r="C22" s="78">
        <f>Orig!E31-Orig!$B$7</f>
        <v>4.3369999999999997</v>
      </c>
      <c r="D22" s="80">
        <f>Orig!N31-Orig!$B$9</f>
        <v>7.4999999999999997E-2</v>
      </c>
      <c r="E22" s="80">
        <f>Orig!Q31-Orig!$B$10</f>
        <v>0.01</v>
      </c>
      <c r="F22" s="81">
        <f t="shared" si="0"/>
        <v>8.4999999999999992E-2</v>
      </c>
      <c r="G22" s="79">
        <f>Orig!J31</f>
        <v>0.86797794416685925</v>
      </c>
      <c r="H22" s="82">
        <v>9.298498449772101E-2</v>
      </c>
    </row>
    <row r="23" spans="1:8" x14ac:dyDescent="0.2">
      <c r="A23" s="3">
        <f>Orig!A32</f>
        <v>37500</v>
      </c>
      <c r="B23" s="77">
        <f>Orig!B32</f>
        <v>30</v>
      </c>
      <c r="C23" s="78">
        <f>Orig!E32-Orig!$B$7</f>
        <v>4.3369999999999997</v>
      </c>
      <c r="D23" s="80">
        <f>Orig!N32-Orig!$B$9</f>
        <v>7.4999999999999997E-2</v>
      </c>
      <c r="E23" s="80">
        <f>Orig!Q32-Orig!$B$10</f>
        <v>0.01</v>
      </c>
      <c r="F23" s="81">
        <f t="shared" si="0"/>
        <v>8.4999999999999992E-2</v>
      </c>
      <c r="G23" s="79">
        <f>Orig!J32</f>
        <v>0.86127086484014226</v>
      </c>
      <c r="H23" s="82">
        <v>9.3012549814113998E-2</v>
      </c>
    </row>
    <row r="24" spans="1:8" x14ac:dyDescent="0.2">
      <c r="A24" s="3">
        <f>Orig!A33</f>
        <v>37530</v>
      </c>
      <c r="B24" s="77">
        <f>Orig!B33</f>
        <v>31</v>
      </c>
      <c r="C24" s="78">
        <f>Orig!E33-Orig!$B$7</f>
        <v>4.3620000000000001</v>
      </c>
      <c r="D24" s="80">
        <f>Orig!N33-Orig!$B$9</f>
        <v>7.4999999999999997E-2</v>
      </c>
      <c r="E24" s="80">
        <f>Orig!Q33-Orig!$B$10</f>
        <v>0.01</v>
      </c>
      <c r="F24" s="81">
        <f t="shared" si="0"/>
        <v>8.4999999999999992E-2</v>
      </c>
      <c r="G24" s="79">
        <f>Orig!J33</f>
        <v>0.85480866855177462</v>
      </c>
      <c r="H24" s="82">
        <v>9.3051424410625E-2</v>
      </c>
    </row>
    <row r="25" spans="1:8" x14ac:dyDescent="0.2">
      <c r="A25" s="3">
        <f>Orig!A34</f>
        <v>37561</v>
      </c>
      <c r="B25" s="77">
        <f>Orig!B34</f>
        <v>30</v>
      </c>
      <c r="C25" s="78">
        <f>Orig!E34-Orig!$B$7</f>
        <v>4.4619999999999997</v>
      </c>
      <c r="D25" s="80">
        <f>Orig!N34-Orig!$B$9</f>
        <v>0.14000000000000001</v>
      </c>
      <c r="E25" s="80">
        <f>Orig!Q34-Orig!$B$10</f>
        <v>0.02</v>
      </c>
      <c r="F25" s="81">
        <f t="shared" si="0"/>
        <v>0.16</v>
      </c>
      <c r="G25" s="79">
        <f>Orig!J34</f>
        <v>0.84815093897335636</v>
      </c>
      <c r="H25" s="82">
        <v>9.3109065741392022E-2</v>
      </c>
    </row>
    <row r="26" spans="1:8" x14ac:dyDescent="0.2">
      <c r="A26" s="3">
        <f>Orig!A35</f>
        <v>37591</v>
      </c>
      <c r="B26" s="77">
        <f>Orig!B35</f>
        <v>31</v>
      </c>
      <c r="C26" s="78">
        <f>Orig!E35-Orig!$B$7</f>
        <v>4.5620000000000003</v>
      </c>
      <c r="D26" s="80">
        <f>Orig!N35-Orig!$B$9</f>
        <v>0.14000000000000001</v>
      </c>
      <c r="E26" s="80">
        <f>Orig!Q35-Orig!$B$10</f>
        <v>0.02</v>
      </c>
      <c r="F26" s="81">
        <f t="shared" si="0"/>
        <v>0.16</v>
      </c>
      <c r="G26" s="79">
        <f>Orig!J35</f>
        <v>0.84174986023583331</v>
      </c>
      <c r="H26" s="82">
        <v>9.3164847675446014E-2</v>
      </c>
    </row>
    <row r="27" spans="1:8" x14ac:dyDescent="0.2">
      <c r="A27" s="3">
        <f>Orig!A36</f>
        <v>37622</v>
      </c>
      <c r="B27" s="77">
        <f>Orig!B36</f>
        <v>31</v>
      </c>
      <c r="C27" s="78">
        <f>Orig!E36-Orig!$B$8</f>
        <v>4.6040000000000001</v>
      </c>
      <c r="D27" s="80">
        <f>Orig!N36-Orig!$B$9</f>
        <v>0.14000000000000001</v>
      </c>
      <c r="E27" s="80">
        <f>Orig!Q36-Orig!$B$10</f>
        <v>0.02</v>
      </c>
      <c r="F27" s="81">
        <f t="shared" si="0"/>
        <v>0.16</v>
      </c>
      <c r="G27" s="79">
        <f>Orig!J36</f>
        <v>0.83515163434525541</v>
      </c>
      <c r="H27" s="82">
        <v>9.3239508356955006E-2</v>
      </c>
    </row>
    <row r="28" spans="1:8" x14ac:dyDescent="0.2">
      <c r="A28" s="3">
        <f>Orig!A37</f>
        <v>37653</v>
      </c>
      <c r="B28" s="77">
        <f>Orig!B37</f>
        <v>28</v>
      </c>
      <c r="C28" s="78">
        <f>Orig!E37-Orig!$B$8</f>
        <v>4.4290000000000003</v>
      </c>
      <c r="D28" s="80">
        <f>Orig!N37-Orig!$B$9</f>
        <v>0.14000000000000001</v>
      </c>
      <c r="E28" s="80">
        <f>Orig!Q37-Orig!$B$10</f>
        <v>0.02</v>
      </c>
      <c r="F28" s="81">
        <f t="shared" si="0"/>
        <v>0.16</v>
      </c>
      <c r="G28" s="79">
        <f>Orig!J37</f>
        <v>0.82856137232622129</v>
      </c>
      <c r="H28" s="82">
        <v>9.3334835392791027E-2</v>
      </c>
    </row>
    <row r="29" spans="1:8" x14ac:dyDescent="0.2">
      <c r="A29" s="3">
        <f>Orig!A38</f>
        <v>37681</v>
      </c>
      <c r="B29" s="77">
        <f>Orig!B38</f>
        <v>31</v>
      </c>
      <c r="C29" s="78">
        <f>Orig!E38-Orig!$B$8</f>
        <v>4.1890000000000001</v>
      </c>
      <c r="D29" s="80">
        <f>Orig!N38-Orig!$B$9</f>
        <v>0.14000000000000001</v>
      </c>
      <c r="E29" s="80">
        <f>Orig!Q38-Orig!$B$10</f>
        <v>0.02</v>
      </c>
      <c r="F29" s="81">
        <f t="shared" si="0"/>
        <v>0.16</v>
      </c>
      <c r="G29" s="79">
        <f>Orig!J38</f>
        <v>0.82264266240794282</v>
      </c>
      <c r="H29" s="82">
        <v>9.3420937234214019E-2</v>
      </c>
    </row>
    <row r="30" spans="1:8" x14ac:dyDescent="0.2">
      <c r="A30" s="3">
        <f>Orig!A39</f>
        <v>37712</v>
      </c>
      <c r="B30" s="77">
        <f>Orig!B39</f>
        <v>30</v>
      </c>
      <c r="C30" s="78">
        <f>Orig!E39-Orig!$B$8</f>
        <v>3.8860000000000001</v>
      </c>
      <c r="D30" s="80">
        <f>Orig!N39-Orig!$B$9</f>
        <v>6.5000000000000002E-2</v>
      </c>
      <c r="E30" s="80">
        <f>Orig!Q39-Orig!$B$10</f>
        <v>5.0000000000000001E-3</v>
      </c>
      <c r="F30" s="81">
        <f t="shared" si="0"/>
        <v>7.0000000000000007E-2</v>
      </c>
      <c r="G30" s="79">
        <f>Orig!J39</f>
        <v>0.81614906035344448</v>
      </c>
      <c r="H30" s="82">
        <v>9.3503600659156014E-2</v>
      </c>
    </row>
    <row r="31" spans="1:8" x14ac:dyDescent="0.2">
      <c r="A31" s="3">
        <f>Orig!A40</f>
        <v>37742</v>
      </c>
      <c r="B31" s="77">
        <f>Orig!B40</f>
        <v>31</v>
      </c>
      <c r="C31" s="78">
        <f>Orig!E40-Orig!$B$8</f>
        <v>3.8110000000000004</v>
      </c>
      <c r="D31" s="80">
        <f>Orig!N40-Orig!$B$9</f>
        <v>6.5000000000000002E-2</v>
      </c>
      <c r="E31" s="80">
        <f>Orig!Q40-Orig!$B$10</f>
        <v>5.0000000000000001E-3</v>
      </c>
      <c r="F31" s="81">
        <f t="shared" si="0"/>
        <v>7.0000000000000007E-2</v>
      </c>
      <c r="G31" s="79">
        <f>Orig!J40</f>
        <v>0.8099326966571887</v>
      </c>
      <c r="H31" s="82">
        <v>9.356717548412799E-2</v>
      </c>
    </row>
    <row r="32" spans="1:8" x14ac:dyDescent="0.2">
      <c r="A32" s="3">
        <f>Orig!A41</f>
        <v>37773</v>
      </c>
      <c r="B32" s="77">
        <f>Orig!B41</f>
        <v>30</v>
      </c>
      <c r="C32" s="78">
        <f>Orig!E41-Orig!$B$8</f>
        <v>3.8149999999999999</v>
      </c>
      <c r="D32" s="80">
        <f>Orig!N41-Orig!$B$9</f>
        <v>6.5000000000000002E-2</v>
      </c>
      <c r="E32" s="80">
        <f>Orig!Q41-Orig!$B$10</f>
        <v>5.0000000000000001E-3</v>
      </c>
      <c r="F32" s="81">
        <f t="shared" si="0"/>
        <v>7.0000000000000007E-2</v>
      </c>
      <c r="G32" s="79">
        <f>Orig!J41</f>
        <v>0.8035504399461818</v>
      </c>
      <c r="H32" s="82">
        <v>9.3632869471347011E-2</v>
      </c>
    </row>
    <row r="33" spans="1:8" x14ac:dyDescent="0.2">
      <c r="A33" s="3">
        <f>Orig!A42</f>
        <v>37803</v>
      </c>
      <c r="B33" s="77">
        <f>Orig!B42</f>
        <v>31</v>
      </c>
      <c r="C33" s="78">
        <f>Orig!E42-Orig!$B$8</f>
        <v>3.83</v>
      </c>
      <c r="D33" s="80">
        <f>Orig!N42-Orig!$B$9</f>
        <v>6.5000000000000002E-2</v>
      </c>
      <c r="E33" s="80">
        <f>Orig!Q42-Orig!$B$10</f>
        <v>5.0000000000000001E-3</v>
      </c>
      <c r="F33" s="81">
        <f t="shared" si="0"/>
        <v>7.0000000000000007E-2</v>
      </c>
      <c r="G33" s="79">
        <f>Orig!J42</f>
        <v>0.79741150032256092</v>
      </c>
      <c r="H33" s="82">
        <v>9.3697700972857012E-2</v>
      </c>
    </row>
    <row r="34" spans="1:8" x14ac:dyDescent="0.2">
      <c r="A34" s="3">
        <f>Orig!A43</f>
        <v>37834</v>
      </c>
      <c r="B34" s="77">
        <f>Orig!B43</f>
        <v>31</v>
      </c>
      <c r="C34" s="78">
        <f>Orig!E43-Orig!$B$8</f>
        <v>3.83</v>
      </c>
      <c r="D34" s="80">
        <f>Orig!N43-Orig!$B$9</f>
        <v>6.5000000000000002E-2</v>
      </c>
      <c r="E34" s="80">
        <f>Orig!Q43-Orig!$B$10</f>
        <v>5.0000000000000001E-3</v>
      </c>
      <c r="F34" s="81">
        <f t="shared" si="0"/>
        <v>7.0000000000000007E-2</v>
      </c>
      <c r="G34" s="79">
        <f>Orig!J43</f>
        <v>0.79110525700607326</v>
      </c>
      <c r="H34" s="82">
        <v>9.3766498613721022E-2</v>
      </c>
    </row>
    <row r="35" spans="1:8" x14ac:dyDescent="0.2">
      <c r="A35" s="3">
        <f>Orig!A44</f>
        <v>37865</v>
      </c>
      <c r="B35" s="77">
        <f>Orig!B44</f>
        <v>30</v>
      </c>
      <c r="C35" s="78">
        <f>Orig!E44-Orig!$B$8</f>
        <v>3.8510000000000004</v>
      </c>
      <c r="D35" s="80">
        <f>Orig!N44-Orig!$B$9</f>
        <v>6.5000000000000002E-2</v>
      </c>
      <c r="E35" s="80">
        <f>Orig!Q44-Orig!$B$10</f>
        <v>5.0000000000000001E-3</v>
      </c>
      <c r="F35" s="81">
        <f t="shared" si="0"/>
        <v>7.0000000000000007E-2</v>
      </c>
      <c r="G35" s="79">
        <f>Orig!J44</f>
        <v>0.78484013518364182</v>
      </c>
      <c r="H35" s="82">
        <v>9.3835296256162992E-2</v>
      </c>
    </row>
    <row r="36" spans="1:8" x14ac:dyDescent="0.2">
      <c r="A36" s="3">
        <f>Orig!A45</f>
        <v>37895</v>
      </c>
      <c r="B36" s="77">
        <f>Orig!B45</f>
        <v>31</v>
      </c>
      <c r="C36" s="78">
        <f>Orig!E45-Orig!$B$8</f>
        <v>3.8760000000000003</v>
      </c>
      <c r="D36" s="80">
        <f>Orig!N45-Orig!$B$9</f>
        <v>6.5000000000000002E-2</v>
      </c>
      <c r="E36" s="80">
        <f>Orig!Q45-Orig!$B$10</f>
        <v>5.0000000000000001E-3</v>
      </c>
      <c r="F36" s="81">
        <f t="shared" si="0"/>
        <v>7.0000000000000007E-2</v>
      </c>
      <c r="G36" s="79">
        <f>Orig!J45</f>
        <v>0.77881547926710548</v>
      </c>
      <c r="H36" s="82">
        <v>9.3902176954494002E-2</v>
      </c>
    </row>
    <row r="37" spans="1:8" x14ac:dyDescent="0.2">
      <c r="A37" s="3">
        <f>Orig!A46</f>
        <v>37926</v>
      </c>
      <c r="B37" s="77">
        <f>Orig!B46</f>
        <v>30</v>
      </c>
      <c r="C37" s="78">
        <f>Orig!E46-Orig!$B$8</f>
        <v>4.0110000000000001</v>
      </c>
      <c r="D37" s="80">
        <f>Orig!N46-Orig!$B$9</f>
        <v>0.13</v>
      </c>
      <c r="E37" s="80">
        <f>Orig!Q46-Orig!$B$10</f>
        <v>0.01</v>
      </c>
      <c r="F37" s="81">
        <f t="shared" si="0"/>
        <v>0.14000000000000001</v>
      </c>
      <c r="G37" s="79">
        <f>Orig!J46</f>
        <v>0.77262928236083839</v>
      </c>
      <c r="H37" s="82">
        <v>9.3971666509542001E-2</v>
      </c>
    </row>
    <row r="38" spans="1:8" x14ac:dyDescent="0.2">
      <c r="A38" s="3">
        <f>Orig!A47</f>
        <v>37956</v>
      </c>
      <c r="B38" s="77">
        <f>Orig!B47</f>
        <v>31</v>
      </c>
      <c r="C38" s="78">
        <f>Orig!E47-Orig!$B$8</f>
        <v>4.1360000000000001</v>
      </c>
      <c r="D38" s="80">
        <f>Orig!N47-Orig!$B$9</f>
        <v>0.13</v>
      </c>
      <c r="E38" s="80">
        <f>Orig!Q47-Orig!$B$10</f>
        <v>0.01</v>
      </c>
      <c r="F38" s="81">
        <f t="shared" si="0"/>
        <v>0.14000000000000001</v>
      </c>
      <c r="G38" s="79">
        <f>Orig!J47</f>
        <v>0.76668120990870126</v>
      </c>
      <c r="H38" s="82">
        <v>9.4038914467571011E-2</v>
      </c>
    </row>
    <row r="39" spans="1:8" x14ac:dyDescent="0.2">
      <c r="A39" s="3">
        <f>Orig!A48</f>
        <v>37987</v>
      </c>
      <c r="B39" s="77">
        <f>Orig!B48</f>
        <v>31</v>
      </c>
      <c r="C39" s="78">
        <f>Orig!E48-Orig!$B$8</f>
        <v>4.165</v>
      </c>
      <c r="D39" s="80">
        <f>Orig!N48-Orig!$B$9</f>
        <v>0.13</v>
      </c>
      <c r="E39" s="80">
        <f>Orig!Q48-Orig!$B$10</f>
        <v>0.01</v>
      </c>
      <c r="F39" s="81">
        <f t="shared" si="0"/>
        <v>0.14000000000000001</v>
      </c>
      <c r="G39" s="79">
        <f>Orig!J48</f>
        <v>0.76055697707187675</v>
      </c>
      <c r="H39" s="82">
        <v>9.4116530606921017E-2</v>
      </c>
    </row>
    <row r="40" spans="1:8" x14ac:dyDescent="0.2">
      <c r="A40" s="3">
        <f>Orig!A49</f>
        <v>38018</v>
      </c>
      <c r="B40" s="77">
        <f>Orig!B49</f>
        <v>29</v>
      </c>
      <c r="C40" s="78">
        <f>Orig!E49-Orig!$B$8</f>
        <v>4.056</v>
      </c>
      <c r="D40" s="80">
        <f>Orig!N49-Orig!$B$9</f>
        <v>0.13</v>
      </c>
      <c r="E40" s="80">
        <f>Orig!Q49-Orig!$B$10</f>
        <v>0.01</v>
      </c>
      <c r="F40" s="81">
        <f t="shared" si="0"/>
        <v>0.14000000000000001</v>
      </c>
      <c r="G40" s="79">
        <f>Orig!J49</f>
        <v>0.75445305928209805</v>
      </c>
      <c r="H40" s="82">
        <v>9.4202815101739001E-2</v>
      </c>
    </row>
    <row r="41" spans="1:8" x14ac:dyDescent="0.2">
      <c r="A41" s="3">
        <f>Orig!A50</f>
        <v>38047</v>
      </c>
      <c r="B41" s="77">
        <f>Orig!B50</f>
        <v>31</v>
      </c>
      <c r="C41" s="78">
        <f>Orig!E50-Orig!$B$8</f>
        <v>3.9190000000000005</v>
      </c>
      <c r="D41" s="80">
        <f>Orig!N50-Orig!$B$9</f>
        <v>0.13</v>
      </c>
      <c r="E41" s="80">
        <f>Orig!Q50-Orig!$B$10</f>
        <v>0.01</v>
      </c>
      <c r="F41" s="81">
        <f t="shared" si="0"/>
        <v>0.14000000000000001</v>
      </c>
      <c r="G41" s="79">
        <f>Orig!J50</f>
        <v>0.74877782415870386</v>
      </c>
      <c r="H41" s="82">
        <v>9.4283532857201008E-2</v>
      </c>
    </row>
    <row r="42" spans="1:8" x14ac:dyDescent="0.2">
      <c r="A42" s="3">
        <f>Orig!A51</f>
        <v>38078</v>
      </c>
      <c r="B42" s="77">
        <f>Orig!B51</f>
        <v>30</v>
      </c>
      <c r="C42" s="78">
        <f>Orig!E51-Orig!$B$8</f>
        <v>3.7360000000000002</v>
      </c>
      <c r="D42" s="80">
        <f>Orig!N51-Orig!$B$9</f>
        <v>0.06</v>
      </c>
      <c r="E42" s="80">
        <f>Orig!Q51-Orig!$B$10</f>
        <v>5.0000000000000001E-3</v>
      </c>
      <c r="F42" s="81">
        <f t="shared" si="0"/>
        <v>6.5000000000000002E-2</v>
      </c>
      <c r="G42" s="79">
        <f>Orig!J51</f>
        <v>0.7427750438312265</v>
      </c>
      <c r="H42" s="82">
        <v>9.4358147569614997E-2</v>
      </c>
    </row>
    <row r="43" spans="1:8" x14ac:dyDescent="0.2">
      <c r="A43" s="3">
        <f>Orig!A52</f>
        <v>38108</v>
      </c>
      <c r="B43" s="77">
        <f>Orig!B52</f>
        <v>31</v>
      </c>
      <c r="C43" s="78">
        <f>Orig!E52-Orig!$B$8</f>
        <v>3.7110000000000003</v>
      </c>
      <c r="D43" s="80">
        <f>Orig!N52-Orig!$B$9</f>
        <v>0.06</v>
      </c>
      <c r="E43" s="80">
        <f>Orig!Q52-Orig!$B$10</f>
        <v>5.0000000000000001E-3</v>
      </c>
      <c r="F43" s="81">
        <f t="shared" si="0"/>
        <v>6.5000000000000002E-2</v>
      </c>
      <c r="G43" s="79">
        <f>Orig!J52</f>
        <v>0.73703128284184594</v>
      </c>
      <c r="H43" s="82">
        <v>9.4418309125394007E-2</v>
      </c>
    </row>
    <row r="44" spans="1:8" x14ac:dyDescent="0.2">
      <c r="A44" s="3">
        <f>Orig!A53</f>
        <v>38139</v>
      </c>
      <c r="B44" s="77">
        <f>Orig!B53</f>
        <v>30</v>
      </c>
      <c r="C44" s="78">
        <f>Orig!E53-Orig!$B$8</f>
        <v>3.74</v>
      </c>
      <c r="D44" s="80">
        <f>Orig!N53-Orig!$B$9</f>
        <v>0.06</v>
      </c>
      <c r="E44" s="80">
        <f>Orig!Q53-Orig!$B$10</f>
        <v>5.0000000000000001E-3</v>
      </c>
      <c r="F44" s="81">
        <f t="shared" si="0"/>
        <v>6.5000000000000002E-2</v>
      </c>
      <c r="G44" s="79">
        <f>Orig!J53</f>
        <v>0.73113547557867364</v>
      </c>
      <c r="H44" s="82">
        <v>9.4480476067632005E-2</v>
      </c>
    </row>
    <row r="45" spans="1:8" x14ac:dyDescent="0.2">
      <c r="A45" s="3">
        <f>Orig!A54</f>
        <v>38169</v>
      </c>
      <c r="B45" s="77">
        <f>Orig!B54</f>
        <v>31</v>
      </c>
      <c r="C45" s="78">
        <f>Orig!E54-Orig!$B$8</f>
        <v>3.77</v>
      </c>
      <c r="D45" s="80">
        <f>Orig!N54-Orig!$B$9</f>
        <v>0.06</v>
      </c>
      <c r="E45" s="80">
        <f>Orig!Q54-Orig!$B$10</f>
        <v>5.0000000000000001E-3</v>
      </c>
      <c r="F45" s="81">
        <f t="shared" si="0"/>
        <v>6.5000000000000002E-2</v>
      </c>
      <c r="G45" s="79">
        <f>Orig!J54</f>
        <v>0.72546551903381551</v>
      </c>
      <c r="H45" s="82">
        <v>9.4541588955696004E-2</v>
      </c>
    </row>
    <row r="46" spans="1:8" x14ac:dyDescent="0.2">
      <c r="A46" s="3">
        <f>Orig!A55</f>
        <v>38200</v>
      </c>
      <c r="B46" s="77">
        <f>Orig!B55</f>
        <v>31</v>
      </c>
      <c r="C46" s="78">
        <f>Orig!E55-Orig!$B$8</f>
        <v>3.79</v>
      </c>
      <c r="D46" s="80">
        <f>Orig!N55-Orig!$B$9</f>
        <v>0.06</v>
      </c>
      <c r="E46" s="80">
        <f>Orig!Q55-Orig!$B$10</f>
        <v>5.0000000000000001E-3</v>
      </c>
      <c r="F46" s="81">
        <f t="shared" si="0"/>
        <v>6.5000000000000002E-2</v>
      </c>
      <c r="G46" s="79">
        <f>Orig!J55</f>
        <v>0.71964295351392915</v>
      </c>
      <c r="H46" s="82">
        <v>9.4605784504859014E-2</v>
      </c>
    </row>
    <row r="47" spans="1:8" x14ac:dyDescent="0.2">
      <c r="A47" s="3">
        <f>Orig!A56</f>
        <v>38231</v>
      </c>
      <c r="B47" s="77">
        <f>Orig!B56</f>
        <v>30</v>
      </c>
      <c r="C47" s="78">
        <f>Orig!E56-Orig!$B$8</f>
        <v>3.8110000000000004</v>
      </c>
      <c r="D47" s="80">
        <f>Orig!N56-Orig!$B$9</f>
        <v>0.06</v>
      </c>
      <c r="E47" s="80">
        <f>Orig!Q56-Orig!$B$10</f>
        <v>5.0000000000000001E-3</v>
      </c>
      <c r="F47" s="81">
        <f t="shared" si="0"/>
        <v>6.5000000000000002E-2</v>
      </c>
      <c r="G47" s="79">
        <f>Orig!J56</f>
        <v>0.71385969689632867</v>
      </c>
      <c r="H47" s="82">
        <v>9.4669980055395009E-2</v>
      </c>
    </row>
    <row r="48" spans="1:8" x14ac:dyDescent="0.2">
      <c r="A48" s="3">
        <f>Orig!A57</f>
        <v>38261</v>
      </c>
      <c r="B48" s="77">
        <f>Orig!B57</f>
        <v>31</v>
      </c>
      <c r="C48" s="78">
        <f>Orig!E57-Orig!$B$8</f>
        <v>3.8410000000000002</v>
      </c>
      <c r="D48" s="80">
        <f>Orig!N57-Orig!$B$9</f>
        <v>0.06</v>
      </c>
      <c r="E48" s="80">
        <f>Orig!Q57-Orig!$B$10</f>
        <v>5.0000000000000001E-3</v>
      </c>
      <c r="F48" s="81">
        <f t="shared" si="0"/>
        <v>6.5000000000000002E-2</v>
      </c>
      <c r="G48" s="79">
        <f>Orig!J57</f>
        <v>0.70829912195400846</v>
      </c>
      <c r="H48" s="82">
        <v>9.4732548408574008E-2</v>
      </c>
    </row>
    <row r="49" spans="1:8" x14ac:dyDescent="0.2">
      <c r="A49" s="3">
        <f>Orig!A58</f>
        <v>38292</v>
      </c>
      <c r="B49" s="77">
        <f>Orig!B58</f>
        <v>30</v>
      </c>
      <c r="C49" s="78">
        <f>Orig!E58-Orig!$B$8</f>
        <v>3.9810000000000003</v>
      </c>
      <c r="D49" s="80">
        <f>Orig!N58-Orig!$B$9</f>
        <v>0.14000000000000001</v>
      </c>
      <c r="E49" s="80">
        <f>Orig!Q58-Orig!$B$10</f>
        <v>0.01</v>
      </c>
      <c r="F49" s="81">
        <f t="shared" si="0"/>
        <v>0.15000000000000002</v>
      </c>
      <c r="G49" s="79">
        <f>Orig!J58</f>
        <v>0.70259036423686438</v>
      </c>
      <c r="H49" s="82">
        <v>9.4797629307533021E-2</v>
      </c>
    </row>
    <row r="50" spans="1:8" x14ac:dyDescent="0.2">
      <c r="A50" s="3">
        <f>Orig!A59</f>
        <v>38322</v>
      </c>
      <c r="B50" s="77">
        <f>Orig!B59</f>
        <v>31</v>
      </c>
      <c r="C50" s="78">
        <f>Orig!E59-Orig!$B$8</f>
        <v>4.1059999999999999</v>
      </c>
      <c r="D50" s="80">
        <f>Orig!N59-Orig!$B$9</f>
        <v>0.14000000000000001</v>
      </c>
      <c r="E50" s="80">
        <f>Orig!Q59-Orig!$B$10</f>
        <v>0.01</v>
      </c>
      <c r="F50" s="81">
        <f t="shared" si="0"/>
        <v>0.15000000000000002</v>
      </c>
      <c r="G50" s="79">
        <f>Orig!J59</f>
        <v>0.6971025770962973</v>
      </c>
      <c r="H50" s="82">
        <v>9.4860610824000019E-2</v>
      </c>
    </row>
    <row r="51" spans="1:8" x14ac:dyDescent="0.2">
      <c r="A51" s="3">
        <f>Orig!A60</f>
        <v>38353</v>
      </c>
      <c r="B51" s="77">
        <f>Orig!B60</f>
        <v>31</v>
      </c>
      <c r="C51" s="78">
        <f>Orig!E60-Orig!$B$8</f>
        <v>4.17</v>
      </c>
      <c r="D51" s="80">
        <f>Orig!N60-Orig!$B$9</f>
        <v>0.14000000000000001</v>
      </c>
      <c r="E51" s="80">
        <f>Orig!Q60-Orig!$B$10</f>
        <v>0.01</v>
      </c>
      <c r="F51" s="81">
        <f t="shared" si="0"/>
        <v>0.15000000000000002</v>
      </c>
      <c r="G51" s="79">
        <f>Orig!J60</f>
        <v>0.69145123370787875</v>
      </c>
      <c r="H51" s="82">
        <v>9.4932731503681006E-2</v>
      </c>
    </row>
    <row r="52" spans="1:8" x14ac:dyDescent="0.2">
      <c r="A52" s="3">
        <f>Orig!A61</f>
        <v>38384</v>
      </c>
      <c r="B52" s="77">
        <f>Orig!B61</f>
        <v>28</v>
      </c>
      <c r="C52" s="78">
        <f>Orig!E61-Orig!$B$8</f>
        <v>4.0609999999999999</v>
      </c>
      <c r="D52" s="80">
        <f>Orig!N61-Orig!$B$9</f>
        <v>0.14000000000000001</v>
      </c>
      <c r="E52" s="80">
        <f>Orig!Q61-Orig!$B$10</f>
        <v>0.01</v>
      </c>
      <c r="F52" s="81">
        <f t="shared" si="0"/>
        <v>0.15000000000000002</v>
      </c>
      <c r="G52" s="79">
        <f>Orig!J61</f>
        <v>0.68582227384385119</v>
      </c>
      <c r="H52" s="82">
        <v>9.5010649649439005E-2</v>
      </c>
    </row>
    <row r="53" spans="1:8" x14ac:dyDescent="0.2">
      <c r="A53" s="3">
        <f>Orig!A62</f>
        <v>38412</v>
      </c>
      <c r="B53" s="77">
        <f>Orig!B62</f>
        <v>31</v>
      </c>
      <c r="C53" s="78">
        <f>Orig!E62-Orig!$B$8</f>
        <v>3.9240000000000004</v>
      </c>
      <c r="D53" s="80">
        <f>Orig!N62-Orig!$B$9</f>
        <v>0.14000000000000001</v>
      </c>
      <c r="E53" s="80">
        <f>Orig!Q62-Orig!$B$10</f>
        <v>0.01</v>
      </c>
      <c r="F53" s="81">
        <f t="shared" si="0"/>
        <v>0.15000000000000002</v>
      </c>
      <c r="G53" s="79">
        <f>Orig!J62</f>
        <v>0.68077006754194036</v>
      </c>
      <c r="H53" s="82">
        <v>9.5081027331216011E-2</v>
      </c>
    </row>
    <row r="54" spans="1:8" x14ac:dyDescent="0.2">
      <c r="A54" s="3">
        <f>Orig!A63</f>
        <v>38443</v>
      </c>
      <c r="B54" s="77">
        <f>Orig!B63</f>
        <v>30</v>
      </c>
      <c r="C54" s="78">
        <f>Orig!E63-Orig!$B$8</f>
        <v>3.7410000000000001</v>
      </c>
      <c r="D54" s="80">
        <f>Orig!N63-Orig!$B$9</f>
        <v>6.5000000000000002E-2</v>
      </c>
      <c r="E54" s="80">
        <f>Orig!Q63-Orig!$B$10</f>
        <v>5.0000000000000001E-3</v>
      </c>
      <c r="F54" s="81">
        <f t="shared" si="0"/>
        <v>7.0000000000000007E-2</v>
      </c>
      <c r="G54" s="79">
        <f>Orig!J63</f>
        <v>0.6752345834584691</v>
      </c>
      <c r="H54" s="82">
        <v>9.5150596360422002E-2</v>
      </c>
    </row>
    <row r="55" spans="1:8" x14ac:dyDescent="0.2">
      <c r="A55" s="3">
        <f>Orig!A64</f>
        <v>38473</v>
      </c>
      <c r="B55" s="77">
        <f>Orig!B64</f>
        <v>31</v>
      </c>
      <c r="C55" s="78">
        <f>Orig!E64-Orig!$B$8</f>
        <v>3.7160000000000002</v>
      </c>
      <c r="D55" s="80">
        <f>Orig!N64-Orig!$B$9</f>
        <v>6.5000000000000002E-2</v>
      </c>
      <c r="E55" s="80">
        <f>Orig!Q64-Orig!$B$10</f>
        <v>5.0000000000000001E-3</v>
      </c>
      <c r="F55" s="81">
        <f t="shared" si="0"/>
        <v>7.0000000000000007E-2</v>
      </c>
      <c r="G55" s="79">
        <f>Orig!J64</f>
        <v>0.66993166338970911</v>
      </c>
      <c r="H55" s="82">
        <v>9.5211267280848999E-2</v>
      </c>
    </row>
    <row r="56" spans="1:8" x14ac:dyDescent="0.2">
      <c r="A56" s="3">
        <f>Orig!A65</f>
        <v>38504</v>
      </c>
      <c r="B56" s="77">
        <f>Orig!B65</f>
        <v>30</v>
      </c>
      <c r="C56" s="78">
        <f>Orig!E65-Orig!$B$8</f>
        <v>3.7450000000000001</v>
      </c>
      <c r="D56" s="80">
        <f>Orig!N65-Orig!$B$9</f>
        <v>6.5000000000000002E-2</v>
      </c>
      <c r="E56" s="80">
        <f>Orig!Q65-Orig!$B$10</f>
        <v>5.0000000000000001E-3</v>
      </c>
      <c r="F56" s="81">
        <f t="shared" si="0"/>
        <v>7.0000000000000007E-2</v>
      </c>
      <c r="G56" s="79">
        <f>Orig!J65</f>
        <v>0.66448909089632835</v>
      </c>
      <c r="H56" s="82">
        <v>9.5273960566579011E-2</v>
      </c>
    </row>
    <row r="57" spans="1:8" x14ac:dyDescent="0.2">
      <c r="A57" s="3">
        <f>Orig!A66</f>
        <v>38534</v>
      </c>
      <c r="B57" s="77">
        <f>Orig!B66</f>
        <v>31</v>
      </c>
      <c r="C57" s="78">
        <f>Orig!E66-Orig!$B$8</f>
        <v>3.7749999999999999</v>
      </c>
      <c r="D57" s="80">
        <f>Orig!N66-Orig!$B$9</f>
        <v>6.5000000000000002E-2</v>
      </c>
      <c r="E57" s="80">
        <f>Orig!Q66-Orig!$B$10</f>
        <v>5.0000000000000001E-3</v>
      </c>
      <c r="F57" s="81">
        <f t="shared" si="0"/>
        <v>7.0000000000000007E-2</v>
      </c>
      <c r="G57" s="79">
        <f>Orig!J66</f>
        <v>0.65925781697595354</v>
      </c>
      <c r="H57" s="82">
        <v>9.5334631489499E-2</v>
      </c>
    </row>
    <row r="58" spans="1:8" x14ac:dyDescent="0.2">
      <c r="A58" s="3">
        <f>Orig!A67</f>
        <v>38565</v>
      </c>
      <c r="B58" s="77">
        <f>Orig!B67</f>
        <v>31</v>
      </c>
      <c r="C58" s="78">
        <f>Orig!E67-Orig!$B$8</f>
        <v>3.7949999999999999</v>
      </c>
      <c r="D58" s="80">
        <f>Orig!N67-Orig!$B$9</f>
        <v>6.5000000000000002E-2</v>
      </c>
      <c r="E58" s="80">
        <f>Orig!Q67-Orig!$B$10</f>
        <v>5.0000000000000001E-3</v>
      </c>
      <c r="F58" s="81">
        <f t="shared" si="0"/>
        <v>7.0000000000000007E-2</v>
      </c>
      <c r="G58" s="79">
        <f>Orig!J67</f>
        <v>0.65388889958687224</v>
      </c>
      <c r="H58" s="82">
        <v>9.539732477780502E-2</v>
      </c>
    </row>
    <row r="59" spans="1:8" x14ac:dyDescent="0.2">
      <c r="A59" s="3">
        <f>Orig!A68</f>
        <v>38596</v>
      </c>
      <c r="B59" s="77">
        <f>Orig!B68</f>
        <v>30</v>
      </c>
      <c r="C59" s="78">
        <f>Orig!E68-Orig!$B$8</f>
        <v>3.8160000000000003</v>
      </c>
      <c r="D59" s="80">
        <f>Orig!N68-Orig!$B$9</f>
        <v>6.5000000000000002E-2</v>
      </c>
      <c r="E59" s="80">
        <f>Orig!Q68-Orig!$B$10</f>
        <v>5.0000000000000001E-3</v>
      </c>
      <c r="F59" s="81">
        <f t="shared" si="0"/>
        <v>7.0000000000000007E-2</v>
      </c>
      <c r="G59" s="79">
        <f>Orig!J68</f>
        <v>0.64855712357124506</v>
      </c>
      <c r="H59" s="82">
        <v>9.5460018067419009E-2</v>
      </c>
    </row>
    <row r="60" spans="1:8" x14ac:dyDescent="0.2">
      <c r="A60" s="3">
        <f>Orig!A69</f>
        <v>38626</v>
      </c>
      <c r="B60" s="77">
        <f>Orig!B69</f>
        <v>31</v>
      </c>
      <c r="C60" s="78">
        <f>Orig!E69-Orig!$B$8</f>
        <v>3.8460000000000005</v>
      </c>
      <c r="D60" s="80">
        <f>Orig!N69-Orig!$B$9</f>
        <v>6.5000000000000002E-2</v>
      </c>
      <c r="E60" s="80">
        <f>Orig!Q69-Orig!$B$10</f>
        <v>5.0000000000000001E-3</v>
      </c>
      <c r="F60" s="81">
        <f t="shared" si="0"/>
        <v>7.0000000000000007E-2</v>
      </c>
      <c r="G60" s="79">
        <f>Orig!J69</f>
        <v>0.6434325204084258</v>
      </c>
      <c r="H60" s="82">
        <v>9.5520688994099018E-2</v>
      </c>
    </row>
    <row r="61" spans="1:8" x14ac:dyDescent="0.2">
      <c r="A61" s="3">
        <f>Orig!A70</f>
        <v>38657</v>
      </c>
      <c r="B61" s="77">
        <f>Orig!B70</f>
        <v>30</v>
      </c>
      <c r="C61" s="78">
        <f>Orig!E70-Orig!$B$8</f>
        <v>3.9860000000000002</v>
      </c>
      <c r="D61" s="80">
        <f>Orig!N70-Orig!$B$9</f>
        <v>0.14499999999999999</v>
      </c>
      <c r="E61" s="80">
        <f>Orig!Q70-Orig!$B$10</f>
        <v>5.0000000000000001E-3</v>
      </c>
      <c r="F61" s="81">
        <f t="shared" si="0"/>
        <v>0.15</v>
      </c>
      <c r="G61" s="79">
        <f>Orig!J70</f>
        <v>0.63817326076147851</v>
      </c>
      <c r="H61" s="82">
        <v>9.5583382286288016E-2</v>
      </c>
    </row>
    <row r="62" spans="1:8" x14ac:dyDescent="0.2">
      <c r="A62" s="3">
        <f>Orig!A71</f>
        <v>38687</v>
      </c>
      <c r="B62" s="77">
        <f>Orig!B71</f>
        <v>31</v>
      </c>
      <c r="C62" s="78">
        <f>Orig!E71-Orig!$B$8</f>
        <v>4.1110000000000007</v>
      </c>
      <c r="D62" s="80">
        <f>Orig!N71-Orig!$B$9</f>
        <v>0.14499999999999999</v>
      </c>
      <c r="E62" s="80">
        <f>Orig!Q71-Orig!$B$10</f>
        <v>5.0000000000000001E-3</v>
      </c>
      <c r="F62" s="81">
        <f t="shared" si="0"/>
        <v>0.15</v>
      </c>
      <c r="G62" s="79">
        <f>Orig!J71</f>
        <v>0.63311847109538677</v>
      </c>
      <c r="H62" s="82">
        <v>9.5644053215460018E-2</v>
      </c>
    </row>
    <row r="63" spans="1:8" x14ac:dyDescent="0.2">
      <c r="A63" s="3">
        <f>Orig!A72</f>
        <v>38718</v>
      </c>
      <c r="B63" s="77">
        <f>Orig!B72</f>
        <v>31</v>
      </c>
      <c r="C63" s="78">
        <f>Orig!E72-Orig!$B$8</f>
        <v>4.1950000000000003</v>
      </c>
      <c r="D63" s="80">
        <f>Orig!N72-Orig!$B$9</f>
        <v>0.14499999999999999</v>
      </c>
      <c r="E63" s="80">
        <f>Orig!Q72-Orig!$B$10</f>
        <v>5.0000000000000001E-3</v>
      </c>
      <c r="F63" s="81">
        <f t="shared" si="0"/>
        <v>0.15</v>
      </c>
      <c r="G63" s="79">
        <f>Orig!J72</f>
        <v>0.62793097720205748</v>
      </c>
      <c r="H63" s="82">
        <v>9.570674651022501E-2</v>
      </c>
    </row>
    <row r="64" spans="1:8" x14ac:dyDescent="0.2">
      <c r="A64" s="3">
        <f>Orig!A73</f>
        <v>38749</v>
      </c>
      <c r="B64" s="77">
        <f>Orig!B73</f>
        <v>28</v>
      </c>
      <c r="C64" s="78">
        <f>Orig!E73-Orig!$B$8</f>
        <v>4.0860000000000003</v>
      </c>
      <c r="D64" s="80">
        <f>Orig!N73-Orig!$B$9</f>
        <v>0.14499999999999999</v>
      </c>
      <c r="E64" s="80">
        <f>Orig!Q73-Orig!$B$10</f>
        <v>5.0000000000000001E-3</v>
      </c>
      <c r="F64" s="81">
        <f t="shared" si="0"/>
        <v>0.15</v>
      </c>
      <c r="G64" s="79">
        <f>Orig!J73</f>
        <v>0.62278967539716901</v>
      </c>
      <c r="H64" s="82">
        <v>9.5766113569507011E-2</v>
      </c>
    </row>
    <row r="65" spans="1:8" x14ac:dyDescent="0.2">
      <c r="A65" s="3">
        <f>Orig!A74</f>
        <v>38777</v>
      </c>
      <c r="B65" s="77">
        <f>Orig!B74</f>
        <v>31</v>
      </c>
      <c r="C65" s="78">
        <f>Orig!E74-Orig!$B$8</f>
        <v>3.9490000000000003</v>
      </c>
      <c r="D65" s="80">
        <f>Orig!N74-Orig!$B$9</f>
        <v>0.14499999999999999</v>
      </c>
      <c r="E65" s="80">
        <f>Orig!Q74-Orig!$B$10</f>
        <v>5.0000000000000001E-3</v>
      </c>
      <c r="F65" s="81">
        <f t="shared" si="0"/>
        <v>0.15</v>
      </c>
      <c r="G65" s="79">
        <f>Orig!J74</f>
        <v>0.61818134191330909</v>
      </c>
      <c r="H65" s="82">
        <v>9.5818304791008002E-2</v>
      </c>
    </row>
    <row r="66" spans="1:8" x14ac:dyDescent="0.2">
      <c r="A66" s="3">
        <f>Orig!A75</f>
        <v>38808</v>
      </c>
      <c r="B66" s="77">
        <f>Orig!B75</f>
        <v>30</v>
      </c>
      <c r="C66" s="78">
        <f>Orig!E75-Orig!$B$8</f>
        <v>3.7660000000000005</v>
      </c>
      <c r="D66" s="80">
        <f>Orig!N75-Orig!$B$9</f>
        <v>6.5000000000000002E-2</v>
      </c>
      <c r="E66" s="80">
        <f>Orig!Q75-Orig!$B$10</f>
        <v>5.0000000000000001E-3</v>
      </c>
      <c r="F66" s="81">
        <f t="shared" si="0"/>
        <v>7.0000000000000007E-2</v>
      </c>
      <c r="G66" s="79">
        <f>Orig!J75</f>
        <v>0.61311356667458361</v>
      </c>
      <c r="H66" s="82">
        <v>9.5876087930156007E-2</v>
      </c>
    </row>
    <row r="67" spans="1:8" x14ac:dyDescent="0.2">
      <c r="A67" s="3">
        <f>Orig!A76</f>
        <v>38838</v>
      </c>
      <c r="B67" s="77">
        <f>Orig!B76</f>
        <v>31</v>
      </c>
      <c r="C67" s="78">
        <f>Orig!E76-Orig!$B$8</f>
        <v>3.7410000000000001</v>
      </c>
      <c r="D67" s="80">
        <f>Orig!N76-Orig!$B$9</f>
        <v>6.5000000000000002E-2</v>
      </c>
      <c r="E67" s="80">
        <f>Orig!Q76-Orig!$B$10</f>
        <v>5.0000000000000001E-3</v>
      </c>
      <c r="F67" s="81">
        <f t="shared" si="0"/>
        <v>7.0000000000000007E-2</v>
      </c>
      <c r="G67" s="79">
        <f>Orig!J76</f>
        <v>0.60824341196218201</v>
      </c>
      <c r="H67" s="82">
        <v>9.5932007098131017E-2</v>
      </c>
    </row>
    <row r="68" spans="1:8" x14ac:dyDescent="0.2">
      <c r="A68" s="3">
        <f>Orig!A77</f>
        <v>38869</v>
      </c>
      <c r="B68" s="77">
        <f>Orig!B77</f>
        <v>30</v>
      </c>
      <c r="C68" s="78">
        <f>Orig!E77-Orig!$B$8</f>
        <v>3.77</v>
      </c>
      <c r="D68" s="80">
        <f>Orig!N77-Orig!$B$9</f>
        <v>6.5000000000000002E-2</v>
      </c>
      <c r="E68" s="80">
        <f>Orig!Q77-Orig!$B$10</f>
        <v>5.0000000000000001E-3</v>
      </c>
      <c r="F68" s="81">
        <f t="shared" si="0"/>
        <v>7.0000000000000007E-2</v>
      </c>
      <c r="G68" s="79">
        <f>Orig!J77</f>
        <v>0.60324600580342713</v>
      </c>
      <c r="H68" s="82">
        <v>9.5989790239465994E-2</v>
      </c>
    </row>
    <row r="69" spans="1:8" x14ac:dyDescent="0.2">
      <c r="A69" s="3">
        <f>Orig!A78</f>
        <v>38899</v>
      </c>
      <c r="B69" s="77">
        <f>Orig!B78</f>
        <v>31</v>
      </c>
      <c r="C69" s="78">
        <f>Orig!E78-Orig!$B$8</f>
        <v>3.8</v>
      </c>
      <c r="D69" s="80">
        <f>Orig!N78-Orig!$B$9</f>
        <v>6.5000000000000002E-2</v>
      </c>
      <c r="E69" s="80">
        <f>Orig!Q78-Orig!$B$10</f>
        <v>5.0000000000000001E-3</v>
      </c>
      <c r="F69" s="81">
        <f t="shared" ref="F69:F83" si="1">D69+E69</f>
        <v>7.0000000000000007E-2</v>
      </c>
      <c r="G69" s="79">
        <f>Orig!J78</f>
        <v>0.59844357543757876</v>
      </c>
      <c r="H69" s="82">
        <v>9.6045709409559019E-2</v>
      </c>
    </row>
    <row r="70" spans="1:8" x14ac:dyDescent="0.2">
      <c r="A70" s="3">
        <f>Orig!A79</f>
        <v>38930</v>
      </c>
      <c r="B70" s="77">
        <f>Orig!B79</f>
        <v>31</v>
      </c>
      <c r="C70" s="78">
        <f>Orig!E79-Orig!$B$8</f>
        <v>3.82</v>
      </c>
      <c r="D70" s="80">
        <f>Orig!N79-Orig!$B$9</f>
        <v>6.5000000000000002E-2</v>
      </c>
      <c r="E70" s="80">
        <f>Orig!Q79-Orig!$B$10</f>
        <v>5.0000000000000001E-3</v>
      </c>
      <c r="F70" s="81">
        <f t="shared" si="1"/>
        <v>7.0000000000000007E-2</v>
      </c>
      <c r="G70" s="79">
        <f>Orig!J79</f>
        <v>0.59351576508193482</v>
      </c>
      <c r="H70" s="82">
        <v>9.6103492553082009E-2</v>
      </c>
    </row>
    <row r="71" spans="1:8" x14ac:dyDescent="0.2">
      <c r="A71" s="3">
        <f>Orig!A80</f>
        <v>38961</v>
      </c>
      <c r="B71" s="77">
        <f>Orig!B80</f>
        <v>30</v>
      </c>
      <c r="C71" s="78">
        <f>Orig!E80-Orig!$B$8</f>
        <v>3.8410000000000002</v>
      </c>
      <c r="D71" s="80">
        <f>Orig!N80-Orig!$B$9</f>
        <v>6.5000000000000002E-2</v>
      </c>
      <c r="E71" s="80">
        <f>Orig!Q80-Orig!$B$10</f>
        <v>5.0000000000000001E-3</v>
      </c>
      <c r="F71" s="81">
        <f t="shared" si="1"/>
        <v>7.0000000000000007E-2</v>
      </c>
      <c r="G71" s="79">
        <f>Orig!J80</f>
        <v>0.58862302831846458</v>
      </c>
      <c r="H71" s="82">
        <v>9.6161275697715015E-2</v>
      </c>
    </row>
    <row r="72" spans="1:8" x14ac:dyDescent="0.2">
      <c r="A72" s="3">
        <f>Orig!A81</f>
        <v>38991</v>
      </c>
      <c r="B72" s="77">
        <f>Orig!B81</f>
        <v>31</v>
      </c>
      <c r="C72" s="78">
        <f>Orig!E81-Orig!$B$8</f>
        <v>3.8710000000000004</v>
      </c>
      <c r="D72" s="80">
        <f>Orig!N81-Orig!$B$9</f>
        <v>6.5000000000000002E-2</v>
      </c>
      <c r="E72" s="80">
        <f>Orig!Q81-Orig!$B$10</f>
        <v>5.0000000000000001E-3</v>
      </c>
      <c r="F72" s="81">
        <f t="shared" si="1"/>
        <v>7.0000000000000007E-2</v>
      </c>
      <c r="G72" s="79">
        <f>Orig!J81</f>
        <v>0.58392133020315351</v>
      </c>
      <c r="H72" s="82">
        <v>9.6217194871000014E-2</v>
      </c>
    </row>
    <row r="73" spans="1:8" x14ac:dyDescent="0.2">
      <c r="A73" s="3">
        <f>Orig!A82</f>
        <v>39022</v>
      </c>
      <c r="B73" s="77">
        <f>Orig!B82</f>
        <v>30</v>
      </c>
      <c r="C73" s="78">
        <f>Orig!E82-Orig!$B$8</f>
        <v>4.0110000000000001</v>
      </c>
      <c r="D73" s="80">
        <f>Orig!N82-Orig!$B$9</f>
        <v>0.15</v>
      </c>
      <c r="E73" s="80">
        <f>Orig!Q82-Orig!$B$10</f>
        <v>5.0000000000000001E-3</v>
      </c>
      <c r="F73" s="81">
        <f t="shared" si="1"/>
        <v>0.155</v>
      </c>
      <c r="G73" s="79">
        <f>Orig!J82</f>
        <v>0.57909703231258947</v>
      </c>
      <c r="H73" s="82">
        <v>9.6274978017821006E-2</v>
      </c>
    </row>
    <row r="74" spans="1:8" x14ac:dyDescent="0.2">
      <c r="A74" s="3">
        <f>Orig!A83</f>
        <v>39052</v>
      </c>
      <c r="B74" s="77">
        <f>Orig!B83</f>
        <v>31</v>
      </c>
      <c r="C74" s="78">
        <f>Orig!E83-Orig!$B$8</f>
        <v>4.1360000000000001</v>
      </c>
      <c r="D74" s="80">
        <f>Orig!N83-Orig!$B$9</f>
        <v>0.15</v>
      </c>
      <c r="E74" s="80">
        <f>Orig!Q83-Orig!$B$10</f>
        <v>5.0000000000000001E-3</v>
      </c>
      <c r="F74" s="81">
        <f t="shared" si="1"/>
        <v>0.155</v>
      </c>
      <c r="G74" s="79">
        <f>Orig!J83</f>
        <v>0.57446119659678863</v>
      </c>
      <c r="H74" s="82">
        <v>9.633089719322202E-2</v>
      </c>
    </row>
    <row r="75" spans="1:8" x14ac:dyDescent="0.2">
      <c r="A75" s="3">
        <f>Orig!A84</f>
        <v>39083</v>
      </c>
      <c r="B75" s="77">
        <f>Orig!B84</f>
        <v>31</v>
      </c>
      <c r="C75" s="78">
        <f>Orig!E84-Orig!$B$8</f>
        <v>4.2300000000000004</v>
      </c>
      <c r="D75" s="80">
        <f>Orig!N84-Orig!$B$9</f>
        <v>0.15</v>
      </c>
      <c r="E75" s="80">
        <f>Orig!Q84-Orig!$B$10</f>
        <v>5.0000000000000001E-3</v>
      </c>
      <c r="F75" s="81">
        <f t="shared" si="1"/>
        <v>0.155</v>
      </c>
      <c r="G75" s="79">
        <f>Orig!J84</f>
        <v>0.56970457671252428</v>
      </c>
      <c r="H75" s="82">
        <v>9.6388680342230026E-2</v>
      </c>
    </row>
    <row r="76" spans="1:8" x14ac:dyDescent="0.2">
      <c r="A76" s="3">
        <f>Orig!A85</f>
        <v>39114</v>
      </c>
      <c r="B76" s="77">
        <f>Orig!B85</f>
        <v>28</v>
      </c>
      <c r="C76" s="78">
        <f>Orig!E85-Orig!$B$8</f>
        <v>4.1210000000000004</v>
      </c>
      <c r="D76" s="80">
        <f>Orig!N85-Orig!$B$9</f>
        <v>0.15</v>
      </c>
      <c r="E76" s="80">
        <f>Orig!Q85-Orig!$B$10</f>
        <v>5.0000000000000001E-3</v>
      </c>
      <c r="F76" s="81">
        <f t="shared" si="1"/>
        <v>0.155</v>
      </c>
      <c r="G76" s="79">
        <f>Orig!J85</f>
        <v>0.56498206058345024</v>
      </c>
      <c r="H76" s="82">
        <v>9.6446463492349005E-2</v>
      </c>
    </row>
    <row r="77" spans="1:8" x14ac:dyDescent="0.2">
      <c r="A77" s="3">
        <f>Orig!A86</f>
        <v>39142</v>
      </c>
      <c r="B77" s="77">
        <f>Orig!B86</f>
        <v>31</v>
      </c>
      <c r="C77" s="78">
        <f>Orig!E86-Orig!$B$8</f>
        <v>3.9840000000000004</v>
      </c>
      <c r="D77" s="80">
        <f>Orig!N86-Orig!$B$9</f>
        <v>0.15</v>
      </c>
      <c r="E77" s="80">
        <f>Orig!Q86-Orig!$B$10</f>
        <v>5.0000000000000001E-3</v>
      </c>
      <c r="F77" s="81">
        <f t="shared" si="1"/>
        <v>0.155</v>
      </c>
      <c r="G77" s="79">
        <f>Orig!J86</f>
        <v>0.56074571320727284</v>
      </c>
      <c r="H77" s="82">
        <v>9.6498654725670013E-2</v>
      </c>
    </row>
    <row r="78" spans="1:8" x14ac:dyDescent="0.2">
      <c r="A78" s="3">
        <f>Orig!A87</f>
        <v>39173</v>
      </c>
      <c r="B78" s="77">
        <f>Orig!B87</f>
        <v>30</v>
      </c>
      <c r="C78" s="78">
        <f>Orig!E87-Orig!$B$8</f>
        <v>3.8010000000000002</v>
      </c>
      <c r="D78" s="80">
        <f>Orig!N87-Orig!$B$9</f>
        <v>6.5000000000000002E-2</v>
      </c>
      <c r="E78" s="80">
        <f>Orig!Q87-Orig!$B$10</f>
        <v>5.0000000000000001E-3</v>
      </c>
      <c r="F78" s="81">
        <f t="shared" si="1"/>
        <v>7.0000000000000007E-2</v>
      </c>
      <c r="G78" s="79">
        <f>Orig!J87</f>
        <v>0.55608756727230413</v>
      </c>
      <c r="H78" s="82">
        <v>9.6556437877904022E-2</v>
      </c>
    </row>
    <row r="79" spans="1:8" x14ac:dyDescent="0.2">
      <c r="A79" s="3">
        <f>Orig!A88</f>
        <v>39203</v>
      </c>
      <c r="B79" s="77">
        <f>Orig!B88</f>
        <v>31</v>
      </c>
      <c r="C79" s="78">
        <f>Orig!E88-Orig!$B$8</f>
        <v>3.7760000000000002</v>
      </c>
      <c r="D79" s="80">
        <f>Orig!N88-Orig!$B$9</f>
        <v>6.5000000000000002E-2</v>
      </c>
      <c r="E79" s="80">
        <f>Orig!Q88-Orig!$B$10</f>
        <v>5.0000000000000001E-3</v>
      </c>
      <c r="F79" s="81">
        <f t="shared" si="1"/>
        <v>7.0000000000000007E-2</v>
      </c>
      <c r="G79" s="79">
        <f>Orig!J88</f>
        <v>0.55161162134471142</v>
      </c>
      <c r="H79" s="82">
        <v>9.6612357058544013E-2</v>
      </c>
    </row>
    <row r="80" spans="1:8" x14ac:dyDescent="0.2">
      <c r="A80" s="3">
        <f>Orig!A89</f>
        <v>39234</v>
      </c>
      <c r="B80" s="77">
        <f>Orig!B89</f>
        <v>30</v>
      </c>
      <c r="C80" s="78">
        <f>Orig!E89-Orig!$B$8</f>
        <v>3.8050000000000002</v>
      </c>
      <c r="D80" s="80">
        <f>Orig!N89-Orig!$B$9</f>
        <v>6.5000000000000002E-2</v>
      </c>
      <c r="E80" s="80">
        <f>Orig!Q89-Orig!$B$10</f>
        <v>5.0000000000000001E-3</v>
      </c>
      <c r="F80" s="81">
        <f t="shared" si="1"/>
        <v>7.0000000000000007E-2</v>
      </c>
      <c r="G80" s="79">
        <f>Orig!J89</f>
        <v>0.54701929153446738</v>
      </c>
      <c r="H80" s="82">
        <v>9.6670140212964994E-2</v>
      </c>
    </row>
    <row r="81" spans="1:8" x14ac:dyDescent="0.2">
      <c r="A81" s="3">
        <f>Orig!A90</f>
        <v>39264</v>
      </c>
      <c r="B81" s="77">
        <f>Orig!B90</f>
        <v>31</v>
      </c>
      <c r="C81" s="78">
        <f>Orig!E90-Orig!$B$8</f>
        <v>3.835</v>
      </c>
      <c r="D81" s="80">
        <f>Orig!N90-Orig!$B$9</f>
        <v>6.5000000000000002E-2</v>
      </c>
      <c r="E81" s="80">
        <f>Orig!Q90-Orig!$B$10</f>
        <v>5.0000000000000001E-3</v>
      </c>
      <c r="F81" s="81">
        <f t="shared" si="1"/>
        <v>7.0000000000000007E-2</v>
      </c>
      <c r="G81" s="79">
        <f>Orig!J90</f>
        <v>0.54260667832050524</v>
      </c>
      <c r="H81" s="82">
        <v>9.6726059395721015E-2</v>
      </c>
    </row>
    <row r="82" spans="1:8" x14ac:dyDescent="0.2">
      <c r="A82" s="3">
        <f>Orig!A91</f>
        <v>39295</v>
      </c>
      <c r="B82" s="77">
        <f>Orig!B91</f>
        <v>31</v>
      </c>
      <c r="C82" s="78">
        <f>Orig!E91-Orig!$B$8</f>
        <v>3.855</v>
      </c>
      <c r="D82" s="80">
        <f>Orig!N91-Orig!$B$9</f>
        <v>6.5000000000000002E-2</v>
      </c>
      <c r="E82" s="80">
        <f>Orig!Q91-Orig!$B$10</f>
        <v>5.0000000000000001E-3</v>
      </c>
      <c r="F82" s="81">
        <f t="shared" si="1"/>
        <v>7.0000000000000007E-2</v>
      </c>
      <c r="G82" s="79">
        <f>Orig!J91</f>
        <v>0.53807942127133901</v>
      </c>
      <c r="H82" s="82">
        <v>9.6783842552327998E-2</v>
      </c>
    </row>
    <row r="83" spans="1:8" x14ac:dyDescent="0.2">
      <c r="A83" s="3" t="str">
        <f>Orig!A92</f>
        <v>Total</v>
      </c>
      <c r="B83" s="77">
        <f>Orig!B92</f>
        <v>2403</v>
      </c>
      <c r="C83" s="78">
        <f>Orig!E92-Orig!$B$8</f>
        <v>0</v>
      </c>
      <c r="D83" s="80">
        <f>Orig!N92-Orig!$B$9</f>
        <v>0</v>
      </c>
      <c r="E83" s="80">
        <f>Orig!Q92-Orig!$B$10</f>
        <v>0</v>
      </c>
      <c r="F83" s="81">
        <f t="shared" si="1"/>
        <v>0</v>
      </c>
      <c r="G83" s="79">
        <f>Orig!J92</f>
        <v>58.999955577201746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Customer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mfrank4</dc:creator>
  <cp:lastModifiedBy>Jan Havlíček</cp:lastModifiedBy>
  <dcterms:created xsi:type="dcterms:W3CDTF">2001-01-04T16:56:08Z</dcterms:created>
  <dcterms:modified xsi:type="dcterms:W3CDTF">2023-09-11T02:10:01Z</dcterms:modified>
</cp:coreProperties>
</file>